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 activeTab="1"/>
  </bookViews>
  <sheets>
    <sheet name="清单编制说明 " sheetId="2" r:id="rId1"/>
    <sheet name="招标预算价清单" sheetId="1" r:id="rId2"/>
    <sheet name="分包报价综合单价分析表 " sheetId="3" r:id="rId3"/>
    <sheet name="安全文明施工措施费工作清单 (2)" sheetId="4" r:id="rId4"/>
  </sheets>
  <definedNames>
    <definedName name="_xlnm.Print_Area" localSheetId="1">招标预算价清单!$A$1:$J$39</definedName>
    <definedName name="_xlnm.Print_Titles" localSheetId="1">招标预算价清单!$5:$6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945C07504B1F4D5EB20638769E09BBC8" descr="171e5c69ef86c279403fc40bb7b2b028_"/>
        <xdr:cNvPicPr>
          <a:picLocks noChangeAspect="1"/>
        </xdr:cNvPicPr>
      </xdr:nvPicPr>
      <xdr:blipFill>
        <a:blip r:embed="rId1"/>
        <a:stretch>
          <a:fillRect/>
        </a:stretch>
      </xdr:blipFill>
      <xdr:spPr>
        <a:xfrm>
          <a:off x="8773795" y="24942800"/>
          <a:ext cx="2404745" cy="1802765"/>
        </a:xfrm>
        <a:prstGeom prst="rect">
          <a:avLst/>
        </a:prstGeom>
      </xdr:spPr>
    </xdr:pic>
  </etc:cellImage>
  <etc:cellImage>
    <xdr:pic>
      <xdr:nvPicPr>
        <xdr:cNvPr id="10" name="ID_BFFCD1CC3AA547C4BD22793868F6D698" descr="28d136401ef0b87646e1ec1257500aff_"/>
        <xdr:cNvPicPr>
          <a:picLocks noChangeAspect="1"/>
        </xdr:cNvPicPr>
      </xdr:nvPicPr>
      <xdr:blipFill>
        <a:blip r:embed="rId2"/>
        <a:stretch>
          <a:fillRect/>
        </a:stretch>
      </xdr:blipFill>
      <xdr:spPr>
        <a:xfrm>
          <a:off x="8773795" y="23647400"/>
          <a:ext cx="2414270" cy="1357630"/>
        </a:xfrm>
        <a:prstGeom prst="rect">
          <a:avLst/>
        </a:prstGeom>
      </xdr:spPr>
    </xdr:pic>
  </etc:cellImage>
  <etc:cellImage>
    <xdr:pic>
      <xdr:nvPicPr>
        <xdr:cNvPr id="11" name="ID_408A3EB0EF974621B2D1600AB5CD6697" descr="8fc61d9648394e4d12506e68cdf2686f_"/>
        <xdr:cNvPicPr>
          <a:picLocks noChangeAspect="1"/>
        </xdr:cNvPicPr>
      </xdr:nvPicPr>
      <xdr:blipFill>
        <a:blip r:embed="rId3"/>
        <a:stretch>
          <a:fillRect/>
        </a:stretch>
      </xdr:blipFill>
      <xdr:spPr>
        <a:xfrm>
          <a:off x="8773795" y="27054810"/>
          <a:ext cx="2404745" cy="1802765"/>
        </a:xfrm>
        <a:prstGeom prst="rect">
          <a:avLst/>
        </a:prstGeom>
      </xdr:spPr>
    </xdr:pic>
  </etc:cellImage>
  <etc:cellImage>
    <xdr:pic>
      <xdr:nvPicPr>
        <xdr:cNvPr id="12" name="ID_2FDE91EF648F42C984A849E56D9BF24F" descr="e7c3bc8cd8d14f53edca895969588db1_"/>
        <xdr:cNvPicPr>
          <a:picLocks noChangeAspect="1"/>
        </xdr:cNvPicPr>
      </xdr:nvPicPr>
      <xdr:blipFill>
        <a:blip r:embed="rId4"/>
        <a:stretch>
          <a:fillRect/>
        </a:stretch>
      </xdr:blipFill>
      <xdr:spPr>
        <a:xfrm>
          <a:off x="8773795" y="26756360"/>
          <a:ext cx="2404745" cy="1802765"/>
        </a:xfrm>
        <a:prstGeom prst="rect">
          <a:avLst/>
        </a:prstGeom>
      </xdr:spPr>
    </xdr:pic>
  </etc:cellImage>
  <etc:cellImage>
    <xdr:pic>
      <xdr:nvPicPr>
        <xdr:cNvPr id="13" name="ID_A4E9168B5A5E4B378E77BB4653E6C922" descr="e96466287c2a5f203c89da7a269e9af1_"/>
        <xdr:cNvPicPr>
          <a:picLocks noChangeAspect="1"/>
        </xdr:cNvPicPr>
      </xdr:nvPicPr>
      <xdr:blipFill>
        <a:blip r:embed="rId5"/>
        <a:stretch>
          <a:fillRect/>
        </a:stretch>
      </xdr:blipFill>
      <xdr:spPr>
        <a:xfrm>
          <a:off x="8773795" y="25849580"/>
          <a:ext cx="2404745" cy="1802765"/>
        </a:xfrm>
        <a:prstGeom prst="rect">
          <a:avLst/>
        </a:prstGeom>
      </xdr:spPr>
    </xdr:pic>
  </etc:cellImage>
  <etc:cellImage>
    <xdr:pic>
      <xdr:nvPicPr>
        <xdr:cNvPr id="14" name="ID_6CCCB6115238434D95A3CC3D2756E4E6" descr="2df5f2e0ff5dad33aff2be9b62eafdeb_"/>
        <xdr:cNvPicPr>
          <a:picLocks noChangeAspect="1"/>
        </xdr:cNvPicPr>
      </xdr:nvPicPr>
      <xdr:blipFill>
        <a:blip r:embed="rId6"/>
        <a:stretch>
          <a:fillRect/>
        </a:stretch>
      </xdr:blipFill>
      <xdr:spPr>
        <a:xfrm>
          <a:off x="8773795" y="27961590"/>
          <a:ext cx="2404745" cy="1802765"/>
        </a:xfrm>
        <a:prstGeom prst="rect">
          <a:avLst/>
        </a:prstGeom>
      </xdr:spPr>
    </xdr:pic>
  </etc:cellImage>
  <etc:cellImage>
    <xdr:pic>
      <xdr:nvPicPr>
        <xdr:cNvPr id="15" name="ID_369700C4D7E244899FB2F1EB4C4ADBC4" descr="f4a8a1b909b8ad648d7cf62487d85694_"/>
        <xdr:cNvPicPr>
          <a:picLocks noChangeAspect="1"/>
        </xdr:cNvPicPr>
      </xdr:nvPicPr>
      <xdr:blipFill>
        <a:blip r:embed="rId7"/>
        <a:stretch>
          <a:fillRect/>
        </a:stretch>
      </xdr:blipFill>
      <xdr:spPr>
        <a:xfrm>
          <a:off x="8773795" y="28868370"/>
          <a:ext cx="2404745" cy="1802765"/>
        </a:xfrm>
        <a:prstGeom prst="rect">
          <a:avLst/>
        </a:prstGeom>
      </xdr:spPr>
    </xdr:pic>
  </etc:cellImage>
  <etc:cellImage>
    <xdr:pic>
      <xdr:nvPicPr>
        <xdr:cNvPr id="16" name="ID_F2DD1AB5B952470AAAC1108371AF66F4"/>
        <xdr:cNvPicPr>
          <a:picLocks noChangeAspect="1"/>
        </xdr:cNvPicPr>
      </xdr:nvPicPr>
      <xdr:blipFill>
        <a:blip r:embed="rId8"/>
        <a:stretch>
          <a:fillRect/>
        </a:stretch>
      </xdr:blipFill>
      <xdr:spPr>
        <a:xfrm>
          <a:off x="8773795" y="8864600"/>
          <a:ext cx="2390775" cy="1495425"/>
        </a:xfrm>
        <a:prstGeom prst="rect">
          <a:avLst/>
        </a:prstGeom>
        <a:noFill/>
        <a:ln w="9525">
          <a:noFill/>
        </a:ln>
      </xdr:spPr>
    </xdr:pic>
  </etc:cellImage>
</etc:cellImages>
</file>

<file path=xl/sharedStrings.xml><?xml version="1.0" encoding="utf-8"?>
<sst xmlns="http://schemas.openxmlformats.org/spreadsheetml/2006/main" count="250" uniqueCount="193">
  <si>
    <t>凤凰谷项目高压线迁改工程-漫舒段新建人行道和雨水整改工程专业分包
合同清单</t>
  </si>
  <si>
    <t>序号</t>
  </si>
  <si>
    <t>清单编制说明</t>
  </si>
  <si>
    <t>一</t>
  </si>
  <si>
    <t>清单编制范围及依据</t>
  </si>
  <si>
    <t>工程概况：本项目位于珠海市香洲区</t>
  </si>
  <si>
    <r>
      <rPr>
        <sz val="11"/>
        <rFont val="宋体"/>
        <charset val="134"/>
      </rPr>
      <t>项目承包方式：劳务分包□；专业分包</t>
    </r>
    <r>
      <rPr>
        <sz val="11"/>
        <rFont val="Wingdings"/>
        <charset val="2"/>
      </rPr>
      <t>þ</t>
    </r>
    <r>
      <rPr>
        <sz val="11"/>
        <rFont val="宋体"/>
        <charset val="134"/>
      </rPr>
      <t>；其他□。</t>
    </r>
  </si>
  <si>
    <t>项目承揽范围：凤凰谷项目高压线迁改工程-漫舒段新建人行道和雨水整改工程</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</si>
  <si>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</si>
  <si>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</si>
  <si>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</si>
  <si>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</si>
  <si>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</si>
  <si>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</si>
  <si>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</si>
  <si>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</si>
  <si>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indexed="10"/>
        <rFont val="宋体"/>
        <charset val="134"/>
      </rPr>
      <t>1.5%</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</si>
  <si>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</si>
  <si>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</si>
  <si>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</si>
  <si>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有安装水电表的，工程结算前基坑支护工程、桩基础工程按照合同暂定总价的1.5%、除此之外的其他工程按合同暂定总价0.5%现行计算扣除。工程结算时基坑支护工程、桩基础工程按结算总价的1.5%、除此之外的其他工程按结算总价的0.5%予以调整，不足100元按照100元扣除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</si>
  <si>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</si>
  <si>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</si>
  <si>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</si>
  <si>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</si>
  <si>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</si>
  <si>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r>
      <rPr>
        <sz val="11"/>
        <rFont val="宋体"/>
        <charset val="134"/>
      </rPr>
      <t>招标范围外的定价原则：
（1）专业分包：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房屋建筑与装饰工程、市政工程、通用安装工程下浮</t>
    </r>
    <r>
      <rPr>
        <u/>
        <sz val="11"/>
        <color rgb="FFFF0000"/>
        <rFont val="宋体"/>
        <charset val="134"/>
      </rPr>
      <t>20%</t>
    </r>
    <r>
      <rPr>
        <sz val="11"/>
        <rFont val="宋体"/>
        <charset val="134"/>
      </rPr>
      <t>，园林绿化工程下浮</t>
    </r>
    <r>
      <rPr>
        <u/>
        <sz val="11"/>
        <color rgb="FFFF0000"/>
        <rFont val="宋体"/>
        <charset val="134"/>
      </rPr>
      <t>20%</t>
    </r>
    <r>
      <rPr>
        <sz val="11"/>
        <rFont val="宋体"/>
        <charset val="134"/>
      </rPr>
      <t>。计价程序表详本清单所附《定额计价程序表》。                                                                                                                                         （2）劳务分包：按市场劳务价格执行或者双方谈判确定。</t>
    </r>
  </si>
  <si>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</si>
  <si>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</si>
  <si>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</si>
  <si>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</si>
  <si>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</si>
  <si>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</si>
  <si>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</si>
  <si>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</si>
  <si>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</si>
  <si>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</si>
  <si>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</si>
  <si>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</si>
  <si>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</si>
  <si>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</si>
  <si>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</si>
  <si>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</si>
  <si>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indexed="10"/>
        <rFont val="宋体"/>
        <charset val="134"/>
      </rPr>
      <t>税率</t>
    </r>
    <r>
      <rPr>
        <u/>
        <sz val="11"/>
        <color indexed="10"/>
        <rFont val="宋体"/>
        <charset val="134"/>
      </rPr>
      <t xml:space="preserve"> 9 </t>
    </r>
    <r>
      <rPr>
        <sz val="11"/>
        <color indexed="10"/>
        <rFont val="宋体"/>
        <charset val="134"/>
      </rPr>
      <t>%</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</si>
  <si>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</si>
  <si>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</si>
  <si>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</si>
  <si>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</si>
  <si>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</si>
  <si>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</si>
  <si>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</si>
  <si>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</si>
  <si>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</si>
  <si>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</si>
  <si>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6.6</t>
  </si>
  <si>
    <t>《零星工程单价清单》中的清单项目及单价为固定约定，分包单位中标后，对于发包方委托的零星项目不可拒绝，零星工程单价不可更改。</t>
  </si>
  <si>
    <t>凤凰谷项目高压线迁改工程-漫舒段新建人行道和雨水整改工程专业分包
工程量清单</t>
  </si>
  <si>
    <t>报价单位名称（盖章）：</t>
  </si>
  <si>
    <t>联系人：</t>
  </si>
  <si>
    <t>联系电话：</t>
  </si>
  <si>
    <t>项目名称</t>
  </si>
  <si>
    <t>项目特征及施工内容</t>
  </si>
  <si>
    <t>单位</t>
  </si>
  <si>
    <t>暂定数量</t>
  </si>
  <si>
    <t>价格</t>
  </si>
  <si>
    <t>备注</t>
  </si>
  <si>
    <t>不含税综合单价（元）</t>
  </si>
  <si>
    <t>税率</t>
  </si>
  <si>
    <t>含税综合单价（元）</t>
  </si>
  <si>
    <t>暂定含税合价（元）</t>
  </si>
  <si>
    <t>人行道</t>
  </si>
  <si>
    <t>土方开挖</t>
  </si>
  <si>
    <t>1、人机配合土方开挖；
2、包人工机械及完成此项工作一切相关工作内容</t>
  </si>
  <si>
    <t>m3</t>
  </si>
  <si>
    <t>土方回填</t>
  </si>
  <si>
    <t>1、土方来源：利用原有土方；
2、包人工机械及完成此项工作一切相关工作内容</t>
  </si>
  <si>
    <t>土方外运</t>
  </si>
  <si>
    <t>1、土方弃置；
2、运距班组综合考虑；
3、、包人工机械及完成此项工作一切相关工作内容</t>
  </si>
  <si>
    <t>碎石垫层</t>
  </si>
  <si>
    <t>1、15cm厚碎石垫层铺设
2、含原地基夯实；
3、包工料及完成此项工作一切相关工作内容</t>
  </si>
  <si>
    <t>m2</t>
  </si>
  <si>
    <t>现浇混凝土</t>
  </si>
  <si>
    <t>1、混凝土强度等级C20；
2、厚度15cm；
3、包工料及完成此项工作一切相关工作内容</t>
  </si>
  <si>
    <t>花岗岩铺设</t>
  </si>
  <si>
    <t>1、材料规格：600*300*80mm烧面芝麻灰花岗岩；
2、铺设方式纵向工字铺；
3、M10水泥砂浆找平3cm厚找平；
4、包工料及完成此项工作一切相关工作内容</t>
  </si>
  <si>
    <t>花岗岩平石铺设</t>
  </si>
  <si>
    <t>1、花岗岩平石；
2、尺寸800*300*120mm；
3、M10水泥砂浆找平3cm厚找平；
4、包工料及完成此项工作一切相关工作内容</t>
  </si>
  <si>
    <t>m</t>
  </si>
  <si>
    <t>1、花岗岩平石；
2、尺寸500*80*100mm；
3、M10水泥砂浆找平3cm厚找平；
4、包工料及完成此项工作一切相关工作内容</t>
  </si>
  <si>
    <t>1、花岗岩平石；
2、尺寸500*150*100mm；
3、M10水泥砂浆找平3cm厚找平；
4、包工料及完成此项工作一切相关工作内容</t>
  </si>
  <si>
    <t>装饰盖花岗岩平石材铺设</t>
  </si>
  <si>
    <t>1、花岗岩平石；
2、尺寸500*25*100mm；
3、M10水泥砂浆找平3cm厚找平；
4、包工料及完成此项工作一切相关工作内容</t>
  </si>
  <si>
    <t>装饰盖板石材铺设</t>
  </si>
  <si>
    <t>1、材料规格：25mm烧面芝麻灰花岗岩；
2、M10水泥砂浆找平；
3、包工料及完成此项工作一切相关工作内容</t>
  </si>
  <si>
    <t>检修假石头装饰</t>
  </si>
  <si>
    <t>1、检修井盖石头装饰；
2、具体要求及做法详图纸。</t>
  </si>
  <si>
    <t>块</t>
  </si>
  <si>
    <t>车挡石</t>
  </si>
  <si>
    <t>1、车挡石安装；
2、具体做法要求详图纸；
3、包工料及完成此项工作一切相关工作内容</t>
  </si>
  <si>
    <t>根</t>
  </si>
  <si>
    <t>工井提升</t>
  </si>
  <si>
    <t>6#中间接头井提升</t>
  </si>
  <si>
    <t>1、提升高度530mm；
2、井盖盖板揭、盖；
3、原工井钢筋砼打凿高度350mm；
4、工井尺寸30m*4.22m；
5、接触面凿毛；
6、植筋；
7、钢筋绑扎焊接；
8、C30混凝土浇捣；
9、模板制安和拆除；
10、镀锌边框购买焊接；
11、其他做法详图纸
12、包工料及按施工图完成此项工作一切费用。</t>
  </si>
  <si>
    <t>座</t>
  </si>
  <si>
    <t>GJ5A型工井提升</t>
  </si>
  <si>
    <t>1、提升高度530mm；
2、井盖盖板揭、盖；
3、原工井钢筋砼打凿高度350mm；
4、工井尺寸4m*6m；
5、接触面凿毛；
6、植筋；
7、钢筋绑扎焊接；
8、C30混凝土浇捣；
9、模板制安和拆除；
10、镀锌边框购买焊接；
11、其他做法详图纸
12、包工料及按施工图完成此项工作一切费用。</t>
  </si>
  <si>
    <t>G37型工井提升</t>
  </si>
  <si>
    <t>1、提升高度530mm；
2、井盖盖板揭、盖；
3、原工井钢筋砼打凿高度350mm；
4、工井尺寸6m*2.1m；
5、接触面凿毛；
6、植筋；
7、钢筋绑扎焊接；
8、C30混凝土浇捣；
9、模板制安和拆除；
10、镀锌边框购买焊接；
11、其他做法详图纸
12、包工料及按施工图完成此项工作一切费用。</t>
  </si>
  <si>
    <t>G38型工井提升</t>
  </si>
  <si>
    <t>1、提升高度530mm；
2、井盖盖板揭、盖；
3、原工井钢筋砼打凿高度350mm；
4、工井尺寸8m*4.06m；
5、接触面凿毛；
6、植筋；
7、钢筋绑扎焊接；
8、C30混凝土浇捣；
9、模板制安和拆除；
10、镀锌边框购买焊接；
11、其他做法详图纸
12、包工料及按施工图完成此项工作一切费用。</t>
  </si>
  <si>
    <t>G34型工井提升</t>
  </si>
  <si>
    <t>1、提升高度530mm；
2、井盖盖板揭、盖；
3、原工井钢筋砼打凿高度350mm；
4、工井尺寸6.1m*8m(异型井）；
5、接触面凿毛；
6、植筋；
7、钢筋绑扎焊接；
8、C30混凝土浇捣；
9、模板制安和拆除；
10、镀锌边框购买焊接；
11、其他做法详图纸
12、包工料及按施工图完成此项工作一切费用。</t>
  </si>
  <si>
    <t>G36型工井提升</t>
  </si>
  <si>
    <t>1、提升高度530mm；
2、井盖盖板揭、盖；
3、原工井钢筋砼打凿高度350mm；
4、工井尺寸6m*4.06m(异型井）；
5、接触面凿毛；
6、植筋；
7、钢筋绑扎焊接；
8、C30混凝土浇捣；
9、模板制安和拆除；
10、镀锌边框购买焊接；
11、其他做法详图纸
12、包工料及按施工图完成此项工作一切费用。</t>
  </si>
  <si>
    <t>互联箱提升</t>
  </si>
  <si>
    <t>1、砖砌互联箱井提升高度530mm;
2、接头井尺寸1.73*1.08m;
3、互联箱拆除提升后安装；
4、瓷片重新粘贴；
5、包工料及按施工图完成此项工作一切费用</t>
  </si>
  <si>
    <t>排水整改</t>
  </si>
  <si>
    <t>雨水井1整改</t>
  </si>
  <si>
    <t>1、儿童公园位置；
2、雨水井内打凿，钢筋切割，异物清理；
3、打凿后垃圾清理外运；
4、包工料及完成此项工作一切费用；</t>
  </si>
  <si>
    <t>项</t>
  </si>
  <si>
    <t>雨水井2整改</t>
  </si>
  <si>
    <t>1、儿童公园位置；
2、检查井井盖更换为雨水井井盖并固定；
3、上下游错口砂浆抹平；
4、包工料及完成此项工作一切费用；</t>
  </si>
  <si>
    <t>排水边沟修复</t>
  </si>
  <si>
    <t>1、香山湖公园位置；
2、砖砌排水沟修复120墙；
3、打凿后砌砖抹灰修复；
4、包工料及完成此项工作一切费用；</t>
  </si>
  <si>
    <t>雨水井3整改</t>
  </si>
  <si>
    <t>1、石溪路AY82；
2、井室内线缆横穿切割；
3、切割后垃圾清理及外运；
4、包工料及完成此项工作一切费用；</t>
  </si>
  <si>
    <t>雨水井内防坠网安装</t>
  </si>
  <si>
    <t>1、雨水井内防坠网安装；
2、含井盖揭盖，防坠网采买；
3、包工料及完成此项工作一切费用；</t>
  </si>
  <si>
    <t>个</t>
  </si>
  <si>
    <t>井口抹灰</t>
  </si>
  <si>
    <t>1、雨水井上部砖砌墙身抹灰；
2、含材料，井盖揭盖等；
3、包工料及完成此项工作一切费用；</t>
  </si>
  <si>
    <t>雨水井4整改</t>
  </si>
  <si>
    <t>1、梅界路位置；
2、井内垃圾清理；
3、包工料及完成此项工作一切费用</t>
  </si>
  <si>
    <t>管道清淤</t>
  </si>
  <si>
    <t>1、梅界路位置；
2、管径DN300；
3、管内清淤冲洗，长度10m；
4、包工料及完成此项工作一切费用；</t>
  </si>
  <si>
    <t>预留金</t>
  </si>
  <si>
    <t>合计</t>
  </si>
  <si>
    <t>分包报价综合单价分析表</t>
  </si>
  <si>
    <t>单位：元</t>
  </si>
  <si>
    <t>项目特征描述</t>
  </si>
  <si>
    <t>计量规则</t>
  </si>
  <si>
    <t>甲供材料</t>
  </si>
  <si>
    <t>工程量（暂定）</t>
  </si>
  <si>
    <t>不含税综合单价组成</t>
  </si>
  <si>
    <t>增值税</t>
  </si>
  <si>
    <t>含税    综合单价</t>
  </si>
  <si>
    <t>合价</t>
  </si>
  <si>
    <t>人工</t>
  </si>
  <si>
    <t>主材</t>
  </si>
  <si>
    <t>损耗辅材机械</t>
  </si>
  <si>
    <t>管理费利润等</t>
  </si>
  <si>
    <t>增值税率</t>
  </si>
  <si>
    <t>增值税金</t>
  </si>
  <si>
    <t>合计：</t>
  </si>
  <si>
    <t>临时设施</t>
  </si>
  <si>
    <t>（1）</t>
  </si>
  <si>
    <t>项目办公场所</t>
  </si>
  <si>
    <t>1</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</si>
  <si>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</si>
  <si>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</si>
  <si>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2</t>
  </si>
  <si>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</si>
  <si>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</si>
  <si>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</si>
  <si>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</si>
  <si>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</si>
  <si>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</si>
  <si>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</si>
  <si>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</si>
  <si>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</si>
  <si>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</si>
  <si>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</si>
  <si>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</si>
  <si>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</si>
  <si>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</si>
  <si>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3</t>
  </si>
  <si>
    <t>保健急救措施</t>
  </si>
  <si>
    <t>保健医药用品、急救用品，水上水下作业救生设备器具及满足施工总承包方安全管理的其他要求。</t>
  </si>
  <si>
    <t>4</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</si>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</sst>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49">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b/>
      <sz val="18"/>
      <color theme="1"/>
      <name val="宋体"/>
      <charset val="134"/>
      <scheme val="minor"/>
    </font>
    <font>
      <b/>
      <sz val="18"/>
      <name val="宋体"/>
      <charset val="134"/>
    </font>
    <font>
      <b/>
      <sz val="10"/>
      <name val="新宋体"/>
      <charset val="134"/>
    </font>
    <font>
      <b/>
      <sz val="9"/>
      <color rgb="FF000000"/>
      <name val="宋体"/>
      <charset val="134"/>
    </font>
    <font>
      <b/>
      <sz val="18"/>
      <color theme="1"/>
      <name val="微软雅黑"/>
      <charset val="134"/>
    </font>
    <font>
      <b/>
      <sz val="10"/>
      <color theme="1"/>
      <name val="微软雅黑"/>
      <charset val="134"/>
    </font>
    <font>
      <b/>
      <sz val="10"/>
      <color theme="1"/>
      <name val="宋体"/>
      <charset val="134"/>
    </font>
    <font>
      <b/>
      <sz val="10"/>
      <color theme="1"/>
      <name val="宋体"/>
      <charset val="134"/>
      <scheme val="minor"/>
    </font>
    <font>
      <sz val="9"/>
      <color theme="1"/>
      <name val="宋体"/>
      <charset val="134"/>
    </font>
    <font>
      <sz val="10.5"/>
      <color theme="1"/>
      <name val="宋体"/>
      <charset val="134"/>
    </font>
    <font>
      <sz val="10"/>
      <color theme="1"/>
      <name val="宋体"/>
      <charset val="134"/>
    </font>
    <font>
      <sz val="9"/>
      <color rgb="FF000000"/>
      <name val="Microsoft YaHei"/>
      <charset val="134"/>
    </font>
    <font>
      <b/>
      <sz val="11"/>
      <name val="宋体"/>
      <charset val="134"/>
      <scheme val="minor"/>
    </font>
    <font>
      <sz val="1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u/>
      <sz val="11"/>
      <name val="宋体"/>
      <charset val="134"/>
    </font>
    <font>
      <u/>
      <sz val="9"/>
      <name val="宋体"/>
      <charset val="134"/>
    </font>
    <font>
      <u/>
      <sz val="11"/>
      <color rgb="FFFF0000"/>
      <name val="宋体"/>
      <charset val="134"/>
    </font>
    <font>
      <sz val="11"/>
      <name val="Wingdings"/>
      <charset val="2"/>
    </font>
    <font>
      <sz val="11"/>
      <color indexed="10"/>
      <name val="宋体"/>
      <charset val="134"/>
    </font>
    <font>
      <u/>
      <sz val="11"/>
      <color indexed="10"/>
      <name val="宋体"/>
      <charset val="134"/>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4" borderId="10" applyNumberFormat="0" applyAlignment="0" applyProtection="0">
      <alignment vertical="center"/>
    </xf>
    <xf numFmtId="0" fontId="32" fillId="5" borderId="11" applyNumberFormat="0" applyAlignment="0" applyProtection="0">
      <alignment vertical="center"/>
    </xf>
    <xf numFmtId="0" fontId="33" fillId="5" borderId="10" applyNumberFormat="0" applyAlignment="0" applyProtection="0">
      <alignment vertical="center"/>
    </xf>
    <xf numFmtId="0" fontId="34" fillId="6" borderId="12" applyNumberFormat="0" applyAlignment="0" applyProtection="0">
      <alignment vertical="center"/>
    </xf>
    <xf numFmtId="0" fontId="35" fillId="0" borderId="13" applyNumberFormat="0" applyFill="0" applyAlignment="0" applyProtection="0">
      <alignment vertical="center"/>
    </xf>
    <xf numFmtId="0" fontId="36" fillId="0" borderId="1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42" fillId="0" borderId="0" applyFont="0" applyFill="0" applyBorder="0" applyAlignment="0" applyProtection="0">
      <alignment vertical="center"/>
    </xf>
  </cellStyleXfs>
  <cellXfs count="78">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0" fontId="9" fillId="0" borderId="0" xfId="51" applyNumberFormat="1" applyFont="1" applyFill="1" applyBorder="1" applyAlignment="1" applyProtection="1">
      <alignment horizontal="center" vertical="center" wrapText="1"/>
    </xf>
    <xf numFmtId="0" fontId="5" fillId="0" borderId="0" xfId="51" applyNumberFormat="1" applyFont="1" applyFill="1" applyBorder="1" applyAlignment="1" applyProtection="1">
      <alignment horizontal="right" vertical="center" wrapText="1"/>
    </xf>
    <xf numFmtId="0" fontId="3" fillId="0" borderId="1" xfId="51" applyNumberFormat="1" applyFont="1" applyFill="1" applyBorder="1" applyAlignment="1" applyProtection="1">
      <alignment horizontal="center" vertical="center" wrapText="1"/>
    </xf>
    <xf numFmtId="0" fontId="3" fillId="0" borderId="2" xfId="51" applyNumberFormat="1" applyFont="1" applyFill="1" applyBorder="1" applyAlignment="1" applyProtection="1">
      <alignment horizontal="center" vertical="center" wrapText="1"/>
    </xf>
    <xf numFmtId="0" fontId="3" fillId="0" borderId="3" xfId="51" applyNumberFormat="1" applyFont="1" applyFill="1" applyBorder="1" applyAlignment="1" applyProtection="1">
      <alignment horizontal="center" vertical="center" wrapText="1"/>
    </xf>
    <xf numFmtId="0" fontId="3" fillId="0" borderId="4" xfId="51" applyNumberFormat="1" applyFont="1" applyFill="1" applyBorder="1" applyAlignment="1" applyProtection="1">
      <alignment horizontal="center" vertical="center" wrapText="1"/>
    </xf>
    <xf numFmtId="0" fontId="3" fillId="0" borderId="5" xfId="51" applyNumberFormat="1" applyFont="1" applyFill="1" applyBorder="1" applyAlignment="1" applyProtection="1">
      <alignment horizontal="center" vertical="center" wrapText="1"/>
    </xf>
    <xf numFmtId="0" fontId="3" fillId="0" borderId="5" xfId="51" applyNumberFormat="1" applyFont="1" applyFill="1" applyBorder="1" applyAlignment="1" applyProtection="1">
      <alignment vertical="center" wrapText="1"/>
    </xf>
    <xf numFmtId="0" fontId="3" fillId="0" borderId="6" xfId="51" applyNumberFormat="1" applyFont="1" applyFill="1" applyBorder="1" applyAlignment="1" applyProtection="1">
      <alignment horizontal="center" vertical="center" wrapText="1"/>
    </xf>
    <xf numFmtId="176" fontId="10" fillId="0" borderId="1" xfId="52" applyNumberFormat="1" applyFont="1" applyFill="1" applyBorder="1" applyAlignment="1" applyProtection="1">
      <alignment horizontal="center" vertical="center"/>
    </xf>
    <xf numFmtId="176" fontId="10" fillId="0" borderId="1" xfId="52"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protection locked="0"/>
    </xf>
    <xf numFmtId="0" fontId="7" fillId="0" borderId="1" xfId="0" applyFont="1" applyFill="1" applyBorder="1" applyAlignment="1" applyProtection="1">
      <alignment horizontal="left" vertical="center" wrapText="1"/>
      <protection locked="0"/>
    </xf>
    <xf numFmtId="177" fontId="7" fillId="0" borderId="1" xfId="0" applyNumberFormat="1" applyFont="1" applyFill="1" applyBorder="1" applyAlignment="1" applyProtection="1">
      <alignment horizontal="center" vertical="center" wrapText="1"/>
      <protection locked="0"/>
    </xf>
    <xf numFmtId="176" fontId="7"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vertical="center"/>
      <protection locked="0"/>
    </xf>
    <xf numFmtId="0" fontId="0" fillId="0" borderId="0" xfId="0" applyAlignment="1">
      <alignment horizontal="center" vertical="center"/>
    </xf>
    <xf numFmtId="0" fontId="12" fillId="0" borderId="0" xfId="0" applyFont="1" applyAlignment="1" applyProtection="1">
      <alignment horizontal="center" vertical="center" wrapText="1"/>
    </xf>
    <xf numFmtId="0" fontId="12" fillId="0" borderId="0" xfId="0" applyFont="1" applyAlignment="1" applyProtection="1">
      <alignment horizontal="center" vertical="center"/>
    </xf>
    <xf numFmtId="0" fontId="13" fillId="0" borderId="0" xfId="0" applyFont="1" applyAlignment="1" applyProtection="1">
      <alignment horizontal="left" vertical="center" wrapText="1"/>
      <protection locked="0"/>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5" fillId="0" borderId="2" xfId="0" applyFont="1" applyBorder="1" applyAlignment="1" applyProtection="1">
      <alignment horizontal="center" vertical="center"/>
    </xf>
    <xf numFmtId="0" fontId="0" fillId="0" borderId="0" xfId="0" applyBorder="1" applyAlignment="1">
      <alignment horizontal="center" vertical="center"/>
    </xf>
    <xf numFmtId="0" fontId="14" fillId="0" borderId="6"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5" fillId="0" borderId="6" xfId="0" applyFont="1" applyBorder="1" applyAlignment="1" applyProtection="1">
      <alignment horizontal="center" vertical="center"/>
    </xf>
    <xf numFmtId="0" fontId="16" fillId="0" borderId="1" xfId="0" applyFont="1" applyBorder="1" applyAlignment="1" applyProtection="1">
      <alignment horizontal="center" vertical="center" wrapText="1"/>
    </xf>
    <xf numFmtId="0" fontId="16" fillId="0" borderId="1" xfId="0" applyFont="1" applyBorder="1" applyAlignment="1" applyProtection="1">
      <alignment horizontal="left" vertical="center" wrapText="1"/>
    </xf>
    <xf numFmtId="4" fontId="16" fillId="0" borderId="1" xfId="0" applyNumberFormat="1" applyFont="1" applyBorder="1" applyAlignment="1" applyProtection="1">
      <alignment horizontal="center" vertical="center" wrapText="1"/>
      <protection locked="0"/>
    </xf>
    <xf numFmtId="9" fontId="16" fillId="0" borderId="1" xfId="0" applyNumberFormat="1" applyFont="1" applyBorder="1" applyAlignment="1" applyProtection="1">
      <alignment horizontal="center" vertical="center" wrapText="1"/>
    </xf>
    <xf numFmtId="176" fontId="16" fillId="0" borderId="1" xfId="0" applyNumberFormat="1" applyFont="1" applyBorder="1" applyAlignment="1" applyProtection="1">
      <alignment horizontal="center" vertical="center" wrapText="1"/>
    </xf>
    <xf numFmtId="0" fontId="0" fillId="0" borderId="1" xfId="0" applyBorder="1" applyAlignment="1" applyProtection="1">
      <alignment horizontal="center" vertical="center"/>
    </xf>
    <xf numFmtId="176" fontId="17" fillId="0" borderId="0" xfId="0" applyNumberFormat="1" applyFont="1" applyBorder="1" applyAlignment="1">
      <alignment horizontal="center" vertical="center" wrapText="1"/>
    </xf>
    <xf numFmtId="178" fontId="16" fillId="0" borderId="1" xfId="0" applyNumberFormat="1" applyFont="1" applyBorder="1" applyAlignment="1" applyProtection="1">
      <alignment horizontal="center" vertical="center" wrapText="1"/>
    </xf>
    <xf numFmtId="0" fontId="18" fillId="0" borderId="1" xfId="0" applyFont="1" applyBorder="1" applyAlignment="1" applyProtection="1">
      <alignment horizontal="center" vertical="center" wrapText="1"/>
    </xf>
    <xf numFmtId="0" fontId="18" fillId="0" borderId="1" xfId="0" applyFont="1" applyBorder="1" applyAlignment="1" applyProtection="1">
      <alignment horizontal="left" vertical="center" wrapText="1"/>
    </xf>
    <xf numFmtId="4" fontId="18" fillId="0" borderId="1" xfId="0" applyNumberFormat="1" applyFont="1" applyBorder="1" applyAlignment="1" applyProtection="1">
      <alignment horizontal="center" vertical="center" wrapText="1"/>
      <protection locked="0"/>
    </xf>
    <xf numFmtId="9" fontId="18" fillId="0" borderId="1" xfId="0" applyNumberFormat="1" applyFont="1" applyBorder="1" applyAlignment="1" applyProtection="1">
      <alignment horizontal="center" vertical="center" wrapText="1"/>
    </xf>
    <xf numFmtId="176" fontId="18" fillId="0" borderId="1" xfId="0" applyNumberFormat="1"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4" fontId="19" fillId="0" borderId="0" xfId="0" applyNumberFormat="1" applyFont="1">
      <alignment vertical="center"/>
    </xf>
    <xf numFmtId="4" fontId="0" fillId="0" borderId="0" xfId="0" applyNumberFormat="1" applyAlignment="1">
      <alignment horizontal="center" vertical="center"/>
    </xf>
    <xf numFmtId="49" fontId="20" fillId="0" borderId="1" xfId="50" applyNumberFormat="1" applyFont="1" applyFill="1" applyBorder="1" applyAlignment="1" applyProtection="1">
      <alignment horizontal="center" vertical="center" wrapText="1"/>
    </xf>
    <xf numFmtId="0" fontId="20" fillId="0" borderId="1" xfId="50"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wrapText="1"/>
    </xf>
    <xf numFmtId="49" fontId="20" fillId="2" borderId="1" xfId="0" applyNumberFormat="1" applyFont="1" applyFill="1" applyBorder="1" applyAlignment="1" applyProtection="1">
      <alignment horizontal="center" vertical="center"/>
    </xf>
    <xf numFmtId="49" fontId="20" fillId="2" borderId="1" xfId="0" applyNumberFormat="1" applyFont="1" applyFill="1" applyBorder="1" applyAlignment="1" applyProtection="1">
      <alignment horizontal="left" vertical="center" wrapText="1"/>
    </xf>
    <xf numFmtId="49" fontId="21" fillId="0" borderId="1" xfId="0" applyNumberFormat="1" applyFont="1" applyFill="1" applyBorder="1" applyAlignment="1" applyProtection="1">
      <alignment horizontal="center" vertical="center"/>
    </xf>
    <xf numFmtId="49" fontId="21" fillId="0" borderId="1" xfId="0" applyNumberFormat="1" applyFont="1" applyFill="1" applyBorder="1" applyAlignment="1" applyProtection="1">
      <alignment horizontal="left" vertical="center" wrapText="1"/>
    </xf>
    <xf numFmtId="49" fontId="22" fillId="0" borderId="1" xfId="0" applyNumberFormat="1" applyFont="1" applyFill="1" applyBorder="1" applyAlignment="1" applyProtection="1">
      <alignment vertical="center" wrapText="1"/>
    </xf>
    <xf numFmtId="49" fontId="21" fillId="0" borderId="1" xfId="0" applyNumberFormat="1" applyFont="1" applyFill="1" applyBorder="1" applyAlignment="1" applyProtection="1">
      <alignment vertical="center" wrapText="1"/>
    </xf>
    <xf numFmtId="0" fontId="22" fillId="0" borderId="1" xfId="0" applyFont="1" applyFill="1" applyBorder="1" applyAlignment="1" applyProtection="1">
      <alignment vertical="center" wrapText="1"/>
    </xf>
    <xf numFmtId="0" fontId="21" fillId="0" borderId="1" xfId="0" applyFont="1" applyFill="1" applyBorder="1" applyAlignment="1" applyProtection="1">
      <alignment vertical="center" wrapText="1"/>
    </xf>
    <xf numFmtId="49" fontId="21"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xfId="49"/>
    <cellStyle name="常规 14" xfId="50"/>
    <cellStyle name="常规 2" xfId="51"/>
    <cellStyle name="千位分隔 3 2 2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8" Type="http://schemas.openxmlformats.org/officeDocument/2006/relationships/image" Target="media/image9.png"/><Relationship Id="rId7" Type="http://schemas.openxmlformats.org/officeDocument/2006/relationships/image" Target="media/image8.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www.wps.cn/officeDocument/2020/cellImage" Target="cellimag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7"/>
  <sheetViews>
    <sheetView view="pageBreakPreview" zoomScaleNormal="100" topLeftCell="A18" workbookViewId="0">
      <selection activeCell="B19" sqref="B19"/>
    </sheetView>
  </sheetViews>
  <sheetFormatPr defaultColWidth="9" defaultRowHeight="13.5" outlineLevelCol="1"/>
  <cols>
    <col min="1" max="1" width="9" style="1"/>
    <col min="2" max="2" width="97.375" style="1" customWidth="1"/>
    <col min="3" max="16384" width="9" style="1"/>
  </cols>
  <sheetData>
    <row r="1" ht="30" customHeight="1" spans="1:2">
      <c r="A1" s="64" t="s">
        <v>0</v>
      </c>
      <c r="B1" s="65"/>
    </row>
    <row r="2" spans="1:2">
      <c r="A2" s="66" t="s">
        <v>1</v>
      </c>
      <c r="B2" s="67" t="s">
        <v>2</v>
      </c>
    </row>
    <row r="3" spans="1:2">
      <c r="A3" s="68" t="s">
        <v>3</v>
      </c>
      <c r="B3" s="69" t="s">
        <v>4</v>
      </c>
    </row>
    <row r="4" spans="1:2">
      <c r="A4" s="70">
        <v>1.1</v>
      </c>
      <c r="B4" s="71" t="s">
        <v>5</v>
      </c>
    </row>
    <row r="5" ht="14.25" spans="1:2">
      <c r="A5" s="70">
        <v>1.2</v>
      </c>
      <c r="B5" s="72" t="s">
        <v>6</v>
      </c>
    </row>
    <row r="6" spans="1:2">
      <c r="A6" s="70">
        <v>1.3</v>
      </c>
      <c r="B6" s="72" t="s">
        <v>7</v>
      </c>
    </row>
    <row r="7" ht="108" spans="1:2">
      <c r="A7" s="70">
        <v>1.4</v>
      </c>
      <c r="B7" s="73" t="s">
        <v>8</v>
      </c>
    </row>
    <row r="8" ht="27" spans="1:2">
      <c r="A8" s="70">
        <v>1.5</v>
      </c>
      <c r="B8" s="72" t="s">
        <v>9</v>
      </c>
    </row>
    <row r="9" ht="27" spans="1:2">
      <c r="A9" s="70">
        <v>1.6</v>
      </c>
      <c r="B9" s="72" t="s">
        <v>10</v>
      </c>
    </row>
    <row r="10" spans="1:2">
      <c r="A10" s="68" t="s">
        <v>11</v>
      </c>
      <c r="B10" s="69" t="s">
        <v>12</v>
      </c>
    </row>
    <row r="11" ht="54" spans="1:2">
      <c r="A11" s="70" t="s">
        <v>13</v>
      </c>
      <c r="B11" s="73" t="s">
        <v>14</v>
      </c>
    </row>
    <row r="12" ht="40.5" spans="1:2">
      <c r="A12" s="70" t="s">
        <v>15</v>
      </c>
      <c r="B12" s="72" t="s">
        <v>16</v>
      </c>
    </row>
    <row r="13" ht="40.5" spans="1:2">
      <c r="A13" s="70" t="s">
        <v>17</v>
      </c>
      <c r="B13" s="72" t="s">
        <v>18</v>
      </c>
    </row>
    <row r="14" ht="54" spans="1:2">
      <c r="A14" s="70" t="s">
        <v>19</v>
      </c>
      <c r="B14" s="72" t="s">
        <v>20</v>
      </c>
    </row>
    <row r="15" spans="1:2">
      <c r="A15" s="68" t="s">
        <v>21</v>
      </c>
      <c r="B15" s="69" t="s">
        <v>22</v>
      </c>
    </row>
    <row r="16" ht="40.5" spans="1:2">
      <c r="A16" s="70">
        <v>3.1</v>
      </c>
      <c r="B16" s="74" t="s">
        <v>23</v>
      </c>
    </row>
    <row r="17" ht="40.5" spans="1:2">
      <c r="A17" s="70">
        <v>3.2</v>
      </c>
      <c r="B17" s="74" t="s">
        <v>24</v>
      </c>
    </row>
    <row r="18" ht="27" spans="1:2">
      <c r="A18" s="70">
        <v>3.3</v>
      </c>
      <c r="B18" s="74" t="s">
        <v>25</v>
      </c>
    </row>
    <row r="19" ht="108" spans="1:2">
      <c r="A19" s="70">
        <v>3.4</v>
      </c>
      <c r="B19" s="74" t="s">
        <v>26</v>
      </c>
    </row>
    <row r="20" spans="1:2">
      <c r="A20" s="70">
        <v>3.5</v>
      </c>
      <c r="B20" s="74" t="s">
        <v>27</v>
      </c>
    </row>
    <row r="21" ht="27" spans="1:2">
      <c r="A21" s="70">
        <v>3.6</v>
      </c>
      <c r="B21" s="75" t="s">
        <v>28</v>
      </c>
    </row>
    <row r="22" spans="1:2">
      <c r="A22" s="70">
        <v>3.7</v>
      </c>
      <c r="B22" s="75" t="s">
        <v>29</v>
      </c>
    </row>
    <row r="23" spans="1:2">
      <c r="A23" s="70">
        <v>3.8</v>
      </c>
      <c r="B23" s="74" t="s">
        <v>30</v>
      </c>
    </row>
    <row r="24" spans="1:2">
      <c r="A24" s="68" t="s">
        <v>31</v>
      </c>
      <c r="B24" s="69" t="s">
        <v>32</v>
      </c>
    </row>
    <row r="25" ht="27" spans="1:2">
      <c r="A25" s="70">
        <v>4.1</v>
      </c>
      <c r="B25" s="72" t="s">
        <v>33</v>
      </c>
    </row>
    <row r="26" ht="27" spans="1:2">
      <c r="A26" s="70" t="s">
        <v>34</v>
      </c>
      <c r="B26" s="72" t="s">
        <v>35</v>
      </c>
    </row>
    <row r="27" ht="27" spans="1:2">
      <c r="A27" s="70" t="s">
        <v>36</v>
      </c>
      <c r="B27" s="72" t="s">
        <v>37</v>
      </c>
    </row>
    <row r="28" ht="40.5" spans="1:2">
      <c r="A28" s="70" t="s">
        <v>38</v>
      </c>
      <c r="B28" s="72" t="s">
        <v>39</v>
      </c>
    </row>
    <row r="29" spans="1:2">
      <c r="A29" s="68" t="s">
        <v>40</v>
      </c>
      <c r="B29" s="69" t="s">
        <v>41</v>
      </c>
    </row>
    <row r="30" ht="40.5" spans="1:2">
      <c r="A30" s="70" t="s">
        <v>42</v>
      </c>
      <c r="B30" s="71" t="s">
        <v>43</v>
      </c>
    </row>
    <row r="31" spans="1:2">
      <c r="A31" s="68" t="s">
        <v>44</v>
      </c>
      <c r="B31" s="69" t="s">
        <v>45</v>
      </c>
    </row>
    <row r="32" ht="40.5" spans="1:2">
      <c r="A32" s="76">
        <v>6.1</v>
      </c>
      <c r="B32" s="75" t="s">
        <v>46</v>
      </c>
    </row>
    <row r="33" ht="40.5" spans="1:2">
      <c r="A33" s="70" t="s">
        <v>47</v>
      </c>
      <c r="B33" s="75" t="s">
        <v>48</v>
      </c>
    </row>
    <row r="34" ht="27" spans="1:2">
      <c r="A34" s="70" t="s">
        <v>49</v>
      </c>
      <c r="B34" s="77" t="s">
        <v>50</v>
      </c>
    </row>
    <row r="35" ht="27" spans="1:2">
      <c r="A35" s="70" t="s">
        <v>51</v>
      </c>
      <c r="B35" s="75" t="s">
        <v>52</v>
      </c>
    </row>
    <row r="36" spans="1:2">
      <c r="A36" s="76">
        <v>6.5</v>
      </c>
      <c r="B36" s="75" t="s">
        <v>53</v>
      </c>
    </row>
    <row r="37" ht="27" spans="1:2">
      <c r="A37" s="76" t="s">
        <v>54</v>
      </c>
      <c r="B37" s="75" t="s">
        <v>55</v>
      </c>
    </row>
  </sheetData>
  <sheetProtection algorithmName="SHA-512" hashValue="r8HcOykoJ/o2eBxVrrLwaepmq591hIm/fw1XjSd2pY/EqGkmhyXg1C2Y3ViVTzFrbxOZGk1P0WdErUBKyFiOtg==" saltValue="ci12PoOZbWKDLvoyLJxnJg==" spinCount="100000" sheet="1" objects="1"/>
  <mergeCells count="1">
    <mergeCell ref="A1:B1"/>
  </mergeCells>
  <pageMargins left="0.75" right="0.75" top="1" bottom="1" header="0.5" footer="0.5"/>
  <pageSetup paperSize="9" scale="7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41"/>
  <sheetViews>
    <sheetView tabSelected="1" view="pageBreakPreview" zoomScaleNormal="100" topLeftCell="A33" workbookViewId="0">
      <selection activeCell="F36" sqref="F36"/>
    </sheetView>
  </sheetViews>
  <sheetFormatPr defaultColWidth="9" defaultRowHeight="13.5"/>
  <cols>
    <col min="1" max="1" width="4.75" style="34" customWidth="1"/>
    <col min="2" max="2" width="9.125" style="34" customWidth="1"/>
    <col min="3" max="3" width="23.75" style="34" customWidth="1"/>
    <col min="4" max="4" width="5.375" style="34" customWidth="1"/>
    <col min="5" max="5" width="8.25" style="34" customWidth="1"/>
    <col min="6" max="6" width="10.25" style="34" customWidth="1"/>
    <col min="7" max="7" width="5.13333333333333" style="34" customWidth="1"/>
    <col min="8" max="8" width="11.875" style="34" customWidth="1"/>
    <col min="9" max="10" width="12.875" style="34" customWidth="1"/>
    <col min="11" max="12" width="12.625" style="34"/>
    <col min="13" max="16384" width="9" style="34"/>
  </cols>
  <sheetData>
    <row r="1" ht="63" customHeight="1" spans="1:16">
      <c r="A1" s="35" t="s">
        <v>56</v>
      </c>
      <c r="B1" s="36"/>
      <c r="C1" s="36"/>
      <c r="D1" s="36"/>
      <c r="E1" s="36"/>
      <c r="F1" s="36"/>
      <c r="G1" s="36"/>
      <c r="H1" s="36"/>
      <c r="I1" s="36"/>
      <c r="J1" s="36"/>
    </row>
    <row r="2" ht="16.5" spans="1:16">
      <c r="A2" s="37" t="s">
        <v>57</v>
      </c>
      <c r="B2" s="37"/>
      <c r="C2" s="37"/>
      <c r="D2" s="37"/>
      <c r="E2" s="37"/>
      <c r="F2" s="37"/>
      <c r="G2" s="37"/>
      <c r="H2" s="37"/>
      <c r="I2" s="37"/>
      <c r="J2" s="37"/>
    </row>
    <row r="3" ht="16.5" spans="1:16">
      <c r="A3" s="37" t="s">
        <v>58</v>
      </c>
      <c r="B3" s="37"/>
      <c r="C3" s="37"/>
      <c r="D3" s="37"/>
      <c r="E3" s="37"/>
      <c r="F3" s="37"/>
      <c r="G3" s="37"/>
      <c r="H3" s="37"/>
      <c r="I3" s="37"/>
      <c r="J3" s="37"/>
    </row>
    <row r="4" ht="16.5" spans="1:16">
      <c r="A4" s="37" t="s">
        <v>59</v>
      </c>
      <c r="B4" s="37"/>
      <c r="C4" s="37"/>
      <c r="D4" s="37"/>
      <c r="E4" s="37"/>
      <c r="F4" s="37"/>
      <c r="G4" s="37"/>
      <c r="H4" s="37"/>
      <c r="I4" s="37"/>
      <c r="J4" s="37"/>
    </row>
    <row r="5" ht="30" customHeight="1" spans="1:16">
      <c r="A5" s="38" t="s">
        <v>1</v>
      </c>
      <c r="B5" s="38" t="s">
        <v>60</v>
      </c>
      <c r="C5" s="38" t="s">
        <v>61</v>
      </c>
      <c r="D5" s="38" t="s">
        <v>62</v>
      </c>
      <c r="E5" s="38" t="s">
        <v>63</v>
      </c>
      <c r="F5" s="39" t="s">
        <v>64</v>
      </c>
      <c r="G5" s="40"/>
      <c r="H5" s="40"/>
      <c r="I5" s="41"/>
      <c r="J5" s="42" t="s">
        <v>65</v>
      </c>
      <c r="K5" s="43"/>
      <c r="L5" s="43"/>
      <c r="M5" s="43"/>
      <c r="N5" s="43"/>
      <c r="O5" s="43"/>
      <c r="P5" s="43"/>
    </row>
    <row r="6" ht="40" customHeight="1" spans="1:16">
      <c r="A6" s="44"/>
      <c r="B6" s="44"/>
      <c r="C6" s="44"/>
      <c r="D6" s="44"/>
      <c r="E6" s="44"/>
      <c r="F6" s="45" t="s">
        <v>66</v>
      </c>
      <c r="G6" s="45" t="s">
        <v>67</v>
      </c>
      <c r="H6" s="45" t="s">
        <v>68</v>
      </c>
      <c r="I6" s="45" t="s">
        <v>69</v>
      </c>
      <c r="J6" s="46"/>
      <c r="K6" s="43"/>
      <c r="L6" s="43"/>
      <c r="M6" s="43"/>
      <c r="N6" s="43"/>
      <c r="O6" s="43"/>
      <c r="P6" s="43"/>
    </row>
    <row r="7" spans="1:16">
      <c r="A7" s="47" t="s">
        <v>3</v>
      </c>
      <c r="B7" s="47" t="s">
        <v>70</v>
      </c>
      <c r="C7" s="48"/>
      <c r="D7" s="47"/>
      <c r="E7" s="47"/>
      <c r="F7" s="49"/>
      <c r="G7" s="50"/>
      <c r="H7" s="51"/>
      <c r="I7" s="51"/>
      <c r="J7" s="52"/>
      <c r="K7" s="43"/>
      <c r="L7" s="53"/>
      <c r="M7" s="43"/>
      <c r="N7" s="43"/>
      <c r="O7" s="43"/>
      <c r="P7" s="43"/>
    </row>
    <row r="8" ht="33.75" spans="1:16">
      <c r="A8" s="47">
        <v>1</v>
      </c>
      <c r="B8" s="47" t="s">
        <v>71</v>
      </c>
      <c r="C8" s="48" t="s">
        <v>72</v>
      </c>
      <c r="D8" s="47" t="s">
        <v>73</v>
      </c>
      <c r="E8" s="54">
        <f>E13*(0.08+0.3)*1.15</f>
        <v>501.22589</v>
      </c>
      <c r="F8" s="49"/>
      <c r="G8" s="50">
        <v>0.09</v>
      </c>
      <c r="H8" s="51">
        <f t="shared" ref="H8:H20" si="0">ROUND(F8*(1+G8),2)</f>
        <v>0</v>
      </c>
      <c r="I8" s="51">
        <f>ROUND(H8*E8,2)</f>
        <v>0</v>
      </c>
      <c r="J8" s="52"/>
      <c r="K8" s="43"/>
      <c r="L8" s="53"/>
      <c r="M8" s="43"/>
      <c r="N8" s="43"/>
      <c r="O8" s="43"/>
      <c r="P8" s="43"/>
    </row>
    <row r="9" ht="33.75" spans="1:16">
      <c r="A9" s="47">
        <v>3</v>
      </c>
      <c r="B9" s="47" t="s">
        <v>74</v>
      </c>
      <c r="C9" s="48" t="s">
        <v>75</v>
      </c>
      <c r="D9" s="47" t="s">
        <v>73</v>
      </c>
      <c r="E9" s="54">
        <f>E8-E10</f>
        <v>65.37729</v>
      </c>
      <c r="F9" s="49"/>
      <c r="G9" s="50">
        <v>0.09</v>
      </c>
      <c r="H9" s="51">
        <f t="shared" si="0"/>
        <v>0</v>
      </c>
      <c r="I9" s="51">
        <f t="shared" ref="I9:I20" si="1">ROUND(H9*E9,2)</f>
        <v>0</v>
      </c>
      <c r="J9" s="52"/>
      <c r="K9" s="43"/>
      <c r="L9" s="53"/>
      <c r="M9" s="43"/>
      <c r="N9" s="43"/>
      <c r="O9" s="43"/>
      <c r="P9" s="43"/>
    </row>
    <row r="10" ht="45" spans="1:16">
      <c r="A10" s="47">
        <v>4</v>
      </c>
      <c r="B10" s="47" t="s">
        <v>76</v>
      </c>
      <c r="C10" s="48" t="s">
        <v>77</v>
      </c>
      <c r="D10" s="47" t="s">
        <v>73</v>
      </c>
      <c r="E10" s="54">
        <f>E13*(0.08+0.3)</f>
        <v>435.8486</v>
      </c>
      <c r="F10" s="49"/>
      <c r="G10" s="50">
        <v>0.09</v>
      </c>
      <c r="H10" s="51">
        <f t="shared" si="0"/>
        <v>0</v>
      </c>
      <c r="I10" s="51">
        <f t="shared" si="1"/>
        <v>0</v>
      </c>
      <c r="J10" s="52"/>
      <c r="K10" s="43"/>
      <c r="L10" s="53"/>
      <c r="M10" s="43"/>
      <c r="N10" s="43"/>
      <c r="O10" s="43"/>
      <c r="P10" s="43"/>
    </row>
    <row r="11" ht="45" spans="1:16">
      <c r="A11" s="47">
        <v>5</v>
      </c>
      <c r="B11" s="47" t="s">
        <v>78</v>
      </c>
      <c r="C11" s="48" t="s">
        <v>79</v>
      </c>
      <c r="D11" s="47" t="s">
        <v>80</v>
      </c>
      <c r="E11" s="54">
        <v>1146.97</v>
      </c>
      <c r="F11" s="49"/>
      <c r="G11" s="50">
        <v>0.09</v>
      </c>
      <c r="H11" s="51">
        <f t="shared" si="0"/>
        <v>0</v>
      </c>
      <c r="I11" s="51">
        <f t="shared" si="1"/>
        <v>0</v>
      </c>
      <c r="J11" s="52"/>
      <c r="K11" s="43"/>
      <c r="L11" s="53"/>
      <c r="M11" s="43"/>
      <c r="N11" s="43"/>
      <c r="O11" s="43"/>
      <c r="P11" s="43"/>
    </row>
    <row r="12" ht="45" spans="1:16">
      <c r="A12" s="47">
        <v>6</v>
      </c>
      <c r="B12" s="47" t="s">
        <v>81</v>
      </c>
      <c r="C12" s="48" t="s">
        <v>82</v>
      </c>
      <c r="D12" s="47" t="s">
        <v>80</v>
      </c>
      <c r="E12" s="54">
        <v>1146.97</v>
      </c>
      <c r="F12" s="49"/>
      <c r="G12" s="50">
        <v>0.09</v>
      </c>
      <c r="H12" s="51">
        <f t="shared" si="0"/>
        <v>0</v>
      </c>
      <c r="I12" s="51">
        <f t="shared" si="1"/>
        <v>0</v>
      </c>
      <c r="J12" s="52"/>
      <c r="K12" s="43"/>
      <c r="L12" s="53"/>
      <c r="M12" s="43"/>
      <c r="N12" s="43"/>
      <c r="O12" s="43"/>
      <c r="P12" s="43"/>
    </row>
    <row r="13" ht="67.5" spans="1:16">
      <c r="A13" s="47">
        <v>7</v>
      </c>
      <c r="B13" s="47" t="s">
        <v>83</v>
      </c>
      <c r="C13" s="48" t="s">
        <v>84</v>
      </c>
      <c r="D13" s="47" t="s">
        <v>80</v>
      </c>
      <c r="E13" s="54">
        <v>1146.97</v>
      </c>
      <c r="F13" s="49"/>
      <c r="G13" s="50">
        <v>0.09</v>
      </c>
      <c r="H13" s="51">
        <f t="shared" si="0"/>
        <v>0</v>
      </c>
      <c r="I13" s="51">
        <f t="shared" si="1"/>
        <v>0</v>
      </c>
      <c r="J13" s="52"/>
      <c r="K13" s="43"/>
      <c r="L13" s="53"/>
      <c r="M13" s="43"/>
      <c r="N13" s="43"/>
      <c r="O13" s="43"/>
      <c r="P13" s="43"/>
    </row>
    <row r="14" ht="56.25" spans="1:16">
      <c r="A14" s="47">
        <v>8</v>
      </c>
      <c r="B14" s="47" t="s">
        <v>85</v>
      </c>
      <c r="C14" s="48" t="s">
        <v>86</v>
      </c>
      <c r="D14" s="47" t="s">
        <v>87</v>
      </c>
      <c r="E14" s="54">
        <f>190+7.22+73.05+3.65</f>
        <v>273.92</v>
      </c>
      <c r="F14" s="49"/>
      <c r="G14" s="50">
        <v>0.09</v>
      </c>
      <c r="H14" s="51">
        <f t="shared" si="0"/>
        <v>0</v>
      </c>
      <c r="I14" s="51">
        <f t="shared" si="1"/>
        <v>0</v>
      </c>
      <c r="J14" s="52"/>
      <c r="K14" s="43"/>
      <c r="L14" s="53"/>
      <c r="M14" s="43"/>
      <c r="N14" s="43"/>
      <c r="O14" s="43"/>
      <c r="P14" s="43"/>
    </row>
    <row r="15" ht="56.25" spans="1:16">
      <c r="A15" s="47">
        <v>9</v>
      </c>
      <c r="B15" s="47" t="s">
        <v>85</v>
      </c>
      <c r="C15" s="48" t="s">
        <v>88</v>
      </c>
      <c r="D15" s="47" t="s">
        <v>87</v>
      </c>
      <c r="E15" s="54">
        <f>14.02+49.77+154</f>
        <v>217.79</v>
      </c>
      <c r="F15" s="49"/>
      <c r="G15" s="50">
        <v>0.09</v>
      </c>
      <c r="H15" s="51">
        <f t="shared" si="0"/>
        <v>0</v>
      </c>
      <c r="I15" s="51">
        <f t="shared" si="1"/>
        <v>0</v>
      </c>
      <c r="J15" s="52"/>
      <c r="K15" s="43"/>
      <c r="L15" s="53"/>
      <c r="M15" s="43"/>
      <c r="N15" s="43"/>
      <c r="O15" s="43"/>
      <c r="P15" s="43"/>
    </row>
    <row r="16" ht="56.25" spans="1:16">
      <c r="A16" s="47">
        <v>10</v>
      </c>
      <c r="B16" s="47" t="s">
        <v>85</v>
      </c>
      <c r="C16" s="48" t="s">
        <v>89</v>
      </c>
      <c r="D16" s="47" t="s">
        <v>87</v>
      </c>
      <c r="E16" s="54">
        <f>167+64.45</f>
        <v>231.45</v>
      </c>
      <c r="F16" s="49"/>
      <c r="G16" s="50">
        <v>0.09</v>
      </c>
      <c r="H16" s="51">
        <f t="shared" si="0"/>
        <v>0</v>
      </c>
      <c r="I16" s="51">
        <f t="shared" si="1"/>
        <v>0</v>
      </c>
      <c r="J16" s="52"/>
      <c r="K16" s="43"/>
      <c r="L16" s="53"/>
      <c r="M16" s="43"/>
      <c r="N16" s="43"/>
      <c r="O16" s="43"/>
      <c r="P16" s="43"/>
    </row>
    <row r="17" ht="56.25" spans="1:16">
      <c r="A17" s="47">
        <v>11</v>
      </c>
      <c r="B17" s="47" t="s">
        <v>90</v>
      </c>
      <c r="C17" s="48" t="s">
        <v>91</v>
      </c>
      <c r="D17" s="47" t="s">
        <v>87</v>
      </c>
      <c r="E17" s="54">
        <v>74</v>
      </c>
      <c r="F17" s="49"/>
      <c r="G17" s="50">
        <v>0.09</v>
      </c>
      <c r="H17" s="51">
        <f t="shared" si="0"/>
        <v>0</v>
      </c>
      <c r="I17" s="51">
        <f t="shared" si="1"/>
        <v>0</v>
      </c>
      <c r="J17" s="52"/>
      <c r="K17" s="43"/>
      <c r="L17" s="53"/>
      <c r="M17" s="43"/>
      <c r="N17" s="43"/>
      <c r="O17" s="43"/>
      <c r="P17" s="43"/>
    </row>
    <row r="18" ht="56.25" spans="1:16">
      <c r="A18" s="47">
        <v>12</v>
      </c>
      <c r="B18" s="47" t="s">
        <v>92</v>
      </c>
      <c r="C18" s="48" t="s">
        <v>93</v>
      </c>
      <c r="D18" s="47" t="s">
        <v>80</v>
      </c>
      <c r="E18" s="54">
        <v>285.85</v>
      </c>
      <c r="F18" s="49"/>
      <c r="G18" s="50">
        <v>0.09</v>
      </c>
      <c r="H18" s="51">
        <f t="shared" si="0"/>
        <v>0</v>
      </c>
      <c r="I18" s="51">
        <f t="shared" si="1"/>
        <v>0</v>
      </c>
      <c r="J18" s="52"/>
      <c r="K18" s="43"/>
      <c r="L18" s="53"/>
      <c r="M18" s="43"/>
      <c r="N18" s="43"/>
      <c r="O18" s="43"/>
      <c r="P18" s="43"/>
    </row>
    <row r="19" s="34" customFormat="1" ht="66" customHeight="1" spans="1:16">
      <c r="A19" s="55">
        <v>12</v>
      </c>
      <c r="B19" s="55" t="s">
        <v>94</v>
      </c>
      <c r="C19" s="56" t="s">
        <v>95</v>
      </c>
      <c r="D19" s="55" t="s">
        <v>96</v>
      </c>
      <c r="E19" s="55">
        <v>1</v>
      </c>
      <c r="F19" s="57"/>
      <c r="G19" s="58">
        <v>0.09</v>
      </c>
      <c r="H19" s="59">
        <f t="shared" si="0"/>
        <v>0</v>
      </c>
      <c r="I19" s="51">
        <f t="shared" si="1"/>
        <v>0</v>
      </c>
      <c r="J19" s="52" t="str">
        <f>_xlfn.DISPIMG("ID_F2DD1AB5B952470AAAC1108371AF66F4",1)</f>
        <v>=DISPIMG("ID_F2DD1AB5B952470AAAC1108371AF66F4",1)</v>
      </c>
      <c r="K19" s="53"/>
      <c r="L19" s="43"/>
      <c r="M19" s="43"/>
      <c r="N19" s="43"/>
      <c r="O19" s="43"/>
    </row>
    <row r="20" s="34" customFormat="1" ht="66" customHeight="1" spans="1:16">
      <c r="A20" s="55">
        <v>13</v>
      </c>
      <c r="B20" s="55" t="s">
        <v>97</v>
      </c>
      <c r="C20" s="56" t="s">
        <v>98</v>
      </c>
      <c r="D20" s="55" t="s">
        <v>99</v>
      </c>
      <c r="E20" s="55">
        <v>13</v>
      </c>
      <c r="F20" s="57"/>
      <c r="G20" s="58">
        <v>0.09</v>
      </c>
      <c r="H20" s="59">
        <f t="shared" si="0"/>
        <v>0</v>
      </c>
      <c r="I20" s="51">
        <f t="shared" si="1"/>
        <v>0</v>
      </c>
      <c r="J20" s="52"/>
      <c r="K20" s="53"/>
      <c r="L20" s="43"/>
      <c r="M20" s="43"/>
      <c r="N20" s="43"/>
      <c r="O20" s="43"/>
    </row>
    <row r="21" spans="1:16">
      <c r="A21" s="47" t="s">
        <v>11</v>
      </c>
      <c r="B21" s="47" t="s">
        <v>100</v>
      </c>
      <c r="C21" s="48"/>
      <c r="D21" s="47"/>
      <c r="E21" s="54"/>
      <c r="F21" s="49"/>
      <c r="G21" s="50"/>
      <c r="H21" s="51"/>
      <c r="I21" s="51"/>
      <c r="J21" s="52"/>
      <c r="K21" s="43"/>
      <c r="L21" s="53"/>
      <c r="M21" s="43"/>
      <c r="N21" s="43"/>
      <c r="O21" s="43"/>
      <c r="P21" s="43"/>
    </row>
    <row r="22" ht="146.25" spans="1:16">
      <c r="A22" s="47">
        <v>1</v>
      </c>
      <c r="B22" s="47" t="s">
        <v>101</v>
      </c>
      <c r="C22" s="48" t="s">
        <v>102</v>
      </c>
      <c r="D22" s="47" t="s">
        <v>103</v>
      </c>
      <c r="E22" s="54">
        <v>1</v>
      </c>
      <c r="F22" s="49"/>
      <c r="G22" s="50">
        <v>0.09</v>
      </c>
      <c r="H22" s="51">
        <f t="shared" ref="H22:H28" si="2">ROUND(F22*(1+G22),2)</f>
        <v>0</v>
      </c>
      <c r="I22" s="51">
        <f t="shared" ref="I22:I28" si="3">ROUND(H22*E22,2)</f>
        <v>0</v>
      </c>
      <c r="J22" s="52"/>
      <c r="K22" s="43"/>
      <c r="L22" s="53"/>
      <c r="M22" s="43"/>
      <c r="N22" s="43"/>
      <c r="O22" s="43"/>
      <c r="P22" s="43"/>
    </row>
    <row r="23" ht="146.25" spans="1:16">
      <c r="A23" s="47">
        <v>2</v>
      </c>
      <c r="B23" s="47" t="s">
        <v>104</v>
      </c>
      <c r="C23" s="48" t="s">
        <v>105</v>
      </c>
      <c r="D23" s="47" t="s">
        <v>103</v>
      </c>
      <c r="E23" s="54">
        <v>2</v>
      </c>
      <c r="F23" s="49"/>
      <c r="G23" s="50">
        <v>0.09</v>
      </c>
      <c r="H23" s="51">
        <f t="shared" si="2"/>
        <v>0</v>
      </c>
      <c r="I23" s="51">
        <f t="shared" si="3"/>
        <v>0</v>
      </c>
      <c r="J23" s="52"/>
      <c r="K23" s="43"/>
      <c r="L23" s="53"/>
      <c r="M23" s="43"/>
      <c r="N23" s="43"/>
      <c r="O23" s="43"/>
      <c r="P23" s="43"/>
    </row>
    <row r="24" ht="146.25" spans="1:16">
      <c r="A24" s="47">
        <v>3</v>
      </c>
      <c r="B24" s="47" t="s">
        <v>106</v>
      </c>
      <c r="C24" s="48" t="s">
        <v>107</v>
      </c>
      <c r="D24" s="47" t="s">
        <v>103</v>
      </c>
      <c r="E24" s="54">
        <v>1</v>
      </c>
      <c r="F24" s="49"/>
      <c r="G24" s="50">
        <v>0.09</v>
      </c>
      <c r="H24" s="51">
        <f t="shared" si="2"/>
        <v>0</v>
      </c>
      <c r="I24" s="51">
        <f t="shared" si="3"/>
        <v>0</v>
      </c>
      <c r="J24" s="52"/>
      <c r="K24" s="43"/>
      <c r="L24" s="53"/>
      <c r="M24" s="43"/>
      <c r="N24" s="43"/>
      <c r="O24" s="43"/>
      <c r="P24" s="43"/>
    </row>
    <row r="25" ht="146.25" spans="1:16">
      <c r="A25" s="47">
        <v>4</v>
      </c>
      <c r="B25" s="47" t="s">
        <v>108</v>
      </c>
      <c r="C25" s="48" t="s">
        <v>109</v>
      </c>
      <c r="D25" s="47" t="s">
        <v>103</v>
      </c>
      <c r="E25" s="54">
        <v>1</v>
      </c>
      <c r="F25" s="49"/>
      <c r="G25" s="50">
        <v>0.09</v>
      </c>
      <c r="H25" s="51">
        <f t="shared" si="2"/>
        <v>0</v>
      </c>
      <c r="I25" s="51">
        <f t="shared" si="3"/>
        <v>0</v>
      </c>
      <c r="J25" s="52"/>
      <c r="K25" s="43"/>
      <c r="L25" s="53"/>
      <c r="M25" s="43"/>
      <c r="N25" s="43"/>
      <c r="O25" s="43"/>
      <c r="P25" s="43"/>
    </row>
    <row r="26" ht="146.25" spans="1:16">
      <c r="A26" s="47">
        <v>5</v>
      </c>
      <c r="B26" s="47" t="s">
        <v>110</v>
      </c>
      <c r="C26" s="48" t="s">
        <v>111</v>
      </c>
      <c r="D26" s="47" t="s">
        <v>103</v>
      </c>
      <c r="E26" s="54">
        <v>2</v>
      </c>
      <c r="F26" s="49"/>
      <c r="G26" s="50">
        <v>0.09</v>
      </c>
      <c r="H26" s="51">
        <f t="shared" si="2"/>
        <v>0</v>
      </c>
      <c r="I26" s="51">
        <f t="shared" si="3"/>
        <v>0</v>
      </c>
      <c r="J26" s="52"/>
      <c r="K26" s="43"/>
      <c r="L26" s="53"/>
      <c r="M26" s="43"/>
      <c r="N26" s="43"/>
      <c r="O26" s="43"/>
      <c r="P26" s="43"/>
    </row>
    <row r="27" ht="146.25" spans="1:16">
      <c r="A27" s="47">
        <v>6</v>
      </c>
      <c r="B27" s="47" t="s">
        <v>112</v>
      </c>
      <c r="C27" s="48" t="s">
        <v>113</v>
      </c>
      <c r="D27" s="47" t="s">
        <v>103</v>
      </c>
      <c r="E27" s="54">
        <v>2</v>
      </c>
      <c r="F27" s="49"/>
      <c r="G27" s="50">
        <v>0.09</v>
      </c>
      <c r="H27" s="51">
        <f t="shared" si="2"/>
        <v>0</v>
      </c>
      <c r="I27" s="51">
        <f t="shared" si="3"/>
        <v>0</v>
      </c>
      <c r="J27" s="52"/>
      <c r="K27" s="43"/>
      <c r="L27" s="53"/>
      <c r="M27" s="43"/>
      <c r="N27" s="43"/>
      <c r="O27" s="43"/>
      <c r="P27" s="43"/>
    </row>
    <row r="28" customFormat="1" ht="67.5" spans="1:16">
      <c r="A28" s="47">
        <v>7</v>
      </c>
      <c r="B28" s="47" t="s">
        <v>114</v>
      </c>
      <c r="C28" s="48" t="s">
        <v>115</v>
      </c>
      <c r="D28" s="47" t="s">
        <v>103</v>
      </c>
      <c r="E28" s="54">
        <v>16</v>
      </c>
      <c r="F28" s="49"/>
      <c r="G28" s="50">
        <v>0.09</v>
      </c>
      <c r="H28" s="51">
        <f t="shared" si="2"/>
        <v>0</v>
      </c>
      <c r="I28" s="51">
        <f t="shared" si="3"/>
        <v>0</v>
      </c>
      <c r="J28" s="52"/>
      <c r="K28" s="34"/>
      <c r="L28" s="53"/>
      <c r="M28" s="43"/>
      <c r="N28" s="43"/>
      <c r="O28" s="43"/>
      <c r="P28" s="43"/>
    </row>
    <row r="29" s="34" customFormat="1" spans="1:16">
      <c r="A29" s="47" t="s">
        <v>21</v>
      </c>
      <c r="B29" s="47" t="s">
        <v>116</v>
      </c>
      <c r="C29" s="48"/>
      <c r="D29" s="47"/>
      <c r="E29" s="54"/>
      <c r="F29" s="49"/>
      <c r="G29" s="50"/>
      <c r="H29" s="51"/>
      <c r="I29" s="51"/>
      <c r="J29" s="52"/>
      <c r="K29" s="34"/>
      <c r="L29" s="53"/>
      <c r="M29" s="43"/>
      <c r="N29" s="43"/>
      <c r="O29" s="43"/>
      <c r="P29" s="43"/>
    </row>
    <row r="30" s="34" customFormat="1" ht="67.5" spans="1:16">
      <c r="A30" s="47">
        <v>1</v>
      </c>
      <c r="B30" s="47" t="s">
        <v>117</v>
      </c>
      <c r="C30" s="48" t="s">
        <v>118</v>
      </c>
      <c r="D30" s="47" t="s">
        <v>119</v>
      </c>
      <c r="E30" s="54">
        <v>1</v>
      </c>
      <c r="F30" s="49"/>
      <c r="G30" s="50">
        <v>0.09</v>
      </c>
      <c r="H30" s="51">
        <f t="shared" ref="H30:H37" si="4">ROUND(F30*(1+G30),2)</f>
        <v>0</v>
      </c>
      <c r="I30" s="51">
        <f t="shared" ref="I30:I37" si="5">ROUND(H30*E30,2)</f>
        <v>0</v>
      </c>
      <c r="J30" s="52" t="str">
        <f>_xlfn.DISPIMG("ID_BFFCD1CC3AA547C4BD22793868F6D698",1)</f>
        <v>=DISPIMG("ID_BFFCD1CC3AA547C4BD22793868F6D698",1)</v>
      </c>
      <c r="L30" s="53"/>
      <c r="M30" s="43"/>
      <c r="N30" s="43"/>
      <c r="O30" s="43"/>
      <c r="P30" s="43"/>
    </row>
    <row r="31" s="34" customFormat="1" ht="67.5" spans="1:16">
      <c r="A31" s="47">
        <v>2</v>
      </c>
      <c r="B31" s="47" t="s">
        <v>120</v>
      </c>
      <c r="C31" s="48" t="s">
        <v>121</v>
      </c>
      <c r="D31" s="47" t="s">
        <v>119</v>
      </c>
      <c r="E31" s="54">
        <v>1</v>
      </c>
      <c r="F31" s="49"/>
      <c r="G31" s="50">
        <v>0.09</v>
      </c>
      <c r="H31" s="51">
        <f t="shared" si="4"/>
        <v>0</v>
      </c>
      <c r="I31" s="51">
        <f t="shared" si="5"/>
        <v>0</v>
      </c>
      <c r="J31" s="52" t="str">
        <f>_xlfn.DISPIMG("ID_945C07504B1F4D5EB20638769E09BBC8",1)</f>
        <v>=DISPIMG("ID_945C07504B1F4D5EB20638769E09BBC8",1)</v>
      </c>
      <c r="L31" s="53"/>
      <c r="M31" s="43"/>
      <c r="N31" s="43"/>
      <c r="O31" s="43"/>
      <c r="P31" s="43"/>
    </row>
    <row r="32" s="34" customFormat="1" ht="58.45" spans="1:16">
      <c r="A32" s="47">
        <v>3</v>
      </c>
      <c r="B32" s="47" t="s">
        <v>122</v>
      </c>
      <c r="C32" s="48" t="s">
        <v>123</v>
      </c>
      <c r="D32" s="47" t="s">
        <v>80</v>
      </c>
      <c r="E32" s="54">
        <f>2*0.4</f>
        <v>0.8</v>
      </c>
      <c r="F32" s="49"/>
      <c r="G32" s="50">
        <v>0.09</v>
      </c>
      <c r="H32" s="51">
        <f t="shared" si="4"/>
        <v>0</v>
      </c>
      <c r="I32" s="51">
        <f t="shared" si="5"/>
        <v>0</v>
      </c>
      <c r="J32" s="52" t="str">
        <f>_xlfn.DISPIMG("ID_A4E9168B5A5E4B378E77BB4653E6C922",1)</f>
        <v>=DISPIMG("ID_A4E9168B5A5E4B378E77BB4653E6C922",1)</v>
      </c>
      <c r="L32" s="53"/>
      <c r="M32" s="43"/>
      <c r="N32" s="43"/>
      <c r="O32" s="43"/>
      <c r="P32" s="43"/>
    </row>
    <row r="33" s="34" customFormat="1" ht="58.45" spans="1:16">
      <c r="A33" s="47">
        <v>4</v>
      </c>
      <c r="B33" s="47" t="s">
        <v>124</v>
      </c>
      <c r="C33" s="48" t="s">
        <v>125</v>
      </c>
      <c r="D33" s="47" t="s">
        <v>119</v>
      </c>
      <c r="E33" s="54">
        <v>1</v>
      </c>
      <c r="F33" s="49"/>
      <c r="G33" s="50">
        <v>0.09</v>
      </c>
      <c r="H33" s="51">
        <f t="shared" si="4"/>
        <v>0</v>
      </c>
      <c r="I33" s="51">
        <f t="shared" si="5"/>
        <v>0</v>
      </c>
      <c r="J33" s="52" t="str">
        <f>_xlfn.DISPIMG("ID_2FDE91EF648F42C984A849E56D9BF24F",1)</f>
        <v>=DISPIMG("ID_2FDE91EF648F42C984A849E56D9BF24F",1)</v>
      </c>
      <c r="L33" s="53"/>
      <c r="M33" s="43"/>
      <c r="N33" s="43"/>
      <c r="O33" s="43"/>
      <c r="P33" s="43"/>
    </row>
    <row r="34" s="34" customFormat="1" ht="58.45" spans="1:16">
      <c r="A34" s="47">
        <v>5</v>
      </c>
      <c r="B34" s="47" t="s">
        <v>126</v>
      </c>
      <c r="C34" s="48" t="s">
        <v>127</v>
      </c>
      <c r="D34" s="47" t="s">
        <v>128</v>
      </c>
      <c r="E34" s="54">
        <v>5</v>
      </c>
      <c r="F34" s="49"/>
      <c r="G34" s="50">
        <v>0.09</v>
      </c>
      <c r="H34" s="51">
        <f t="shared" si="4"/>
        <v>0</v>
      </c>
      <c r="I34" s="51">
        <f t="shared" si="5"/>
        <v>0</v>
      </c>
      <c r="J34" s="52" t="str">
        <f>_xlfn.DISPIMG("ID_408A3EB0EF974621B2D1600AB5CD6697",1)</f>
        <v>=DISPIMG("ID_408A3EB0EF974621B2D1600AB5CD6697",1)</v>
      </c>
      <c r="L34" s="53"/>
      <c r="M34" s="43"/>
      <c r="N34" s="43"/>
      <c r="O34" s="43"/>
      <c r="P34" s="43"/>
    </row>
    <row r="35" s="34" customFormat="1" ht="58.45" spans="1:16">
      <c r="A35" s="47">
        <v>6</v>
      </c>
      <c r="B35" s="47" t="s">
        <v>129</v>
      </c>
      <c r="C35" s="48" t="s">
        <v>130</v>
      </c>
      <c r="D35" s="47" t="s">
        <v>80</v>
      </c>
      <c r="E35" s="54">
        <v>15</v>
      </c>
      <c r="F35" s="49"/>
      <c r="G35" s="50">
        <v>0.09</v>
      </c>
      <c r="H35" s="51">
        <f t="shared" si="4"/>
        <v>0</v>
      </c>
      <c r="I35" s="51">
        <f t="shared" si="5"/>
        <v>0</v>
      </c>
      <c r="J35" s="52" t="str">
        <f>_xlfn.DISPIMG("ID_6CCCB6115238434D95A3CC3D2756E4E6",1)</f>
        <v>=DISPIMG("ID_6CCCB6115238434D95A3CC3D2756E4E6",1)</v>
      </c>
      <c r="L35" s="53"/>
      <c r="M35" s="43"/>
      <c r="N35" s="43"/>
      <c r="O35" s="43"/>
      <c r="P35" s="43"/>
    </row>
    <row r="36" s="34" customFormat="1" ht="58.45" spans="1:16">
      <c r="A36" s="47">
        <v>7</v>
      </c>
      <c r="B36" s="47" t="s">
        <v>131</v>
      </c>
      <c r="C36" s="48" t="s">
        <v>132</v>
      </c>
      <c r="D36" s="47" t="s">
        <v>119</v>
      </c>
      <c r="E36" s="54">
        <v>1</v>
      </c>
      <c r="F36" s="49"/>
      <c r="G36" s="50">
        <v>0.09</v>
      </c>
      <c r="H36" s="51">
        <f t="shared" si="4"/>
        <v>0</v>
      </c>
      <c r="I36" s="51">
        <f t="shared" si="5"/>
        <v>0</v>
      </c>
      <c r="J36" s="52" t="str">
        <f>_xlfn.DISPIMG("ID_369700C4D7E244899FB2F1EB4C4ADBC4",1)</f>
        <v>=DISPIMG("ID_369700C4D7E244899FB2F1EB4C4ADBC4",1)</v>
      </c>
      <c r="L36" s="53"/>
      <c r="M36" s="43"/>
      <c r="N36" s="43"/>
      <c r="O36" s="43"/>
      <c r="P36" s="43"/>
    </row>
    <row r="37" s="34" customFormat="1" ht="56.25" spans="1:16">
      <c r="A37" s="47">
        <v>8</v>
      </c>
      <c r="B37" s="47" t="s">
        <v>133</v>
      </c>
      <c r="C37" s="48" t="s">
        <v>134</v>
      </c>
      <c r="D37" s="47" t="s">
        <v>119</v>
      </c>
      <c r="E37" s="54">
        <v>1</v>
      </c>
      <c r="F37" s="49"/>
      <c r="G37" s="50">
        <v>0.09</v>
      </c>
      <c r="H37" s="51">
        <f t="shared" si="4"/>
        <v>0</v>
      </c>
      <c r="I37" s="51">
        <f t="shared" si="5"/>
        <v>0</v>
      </c>
      <c r="J37" s="52"/>
      <c r="K37" s="34"/>
      <c r="L37" s="53"/>
      <c r="M37" s="43"/>
      <c r="N37" s="43"/>
      <c r="O37" s="43"/>
      <c r="P37" s="43"/>
    </row>
    <row r="38" ht="22" customHeight="1" spans="1:16">
      <c r="A38" s="47">
        <v>9</v>
      </c>
      <c r="B38" s="47" t="s">
        <v>135</v>
      </c>
      <c r="C38" s="48"/>
      <c r="D38" s="47" t="s">
        <v>119</v>
      </c>
      <c r="E38" s="47"/>
      <c r="F38" s="49"/>
      <c r="G38" s="50"/>
      <c r="H38" s="51"/>
      <c r="I38" s="51">
        <v>57061</v>
      </c>
      <c r="J38" s="52"/>
      <c r="K38" s="43"/>
      <c r="L38" s="53"/>
      <c r="M38" s="43"/>
      <c r="N38" s="43"/>
      <c r="O38" s="43"/>
      <c r="P38" s="43"/>
    </row>
    <row r="39" ht="30" customHeight="1" spans="1:16">
      <c r="A39" s="47">
        <v>10</v>
      </c>
      <c r="B39" s="47"/>
      <c r="C39" s="60" t="s">
        <v>136</v>
      </c>
      <c r="D39" s="61"/>
      <c r="E39" s="47"/>
      <c r="F39" s="47"/>
      <c r="G39" s="47"/>
      <c r="H39" s="47"/>
      <c r="I39" s="51">
        <f>+SUM(I7:I38)</f>
        <v>57061</v>
      </c>
      <c r="J39" s="52"/>
      <c r="K39" s="62"/>
      <c r="L39" s="43"/>
      <c r="M39" s="43"/>
      <c r="N39" s="43"/>
      <c r="O39" s="43"/>
      <c r="P39" s="43"/>
    </row>
    <row r="41" spans="1:16">
      <c r="H41" s="63"/>
    </row>
  </sheetData>
  <sheetProtection algorithmName="SHA-512" hashValue="6XDcHom+L5YIH26vjQACe6JXDtq+H78XQ1eIsnaDjCWLoaRlD0bpOYw4GNqUdWBRlc9otAeE+FaEpGyY7hxnNw==" saltValue="0rNENAAAo+SfidSxVIxmIw==" spinCount="100000" sheet="1" objects="1"/>
  <protectedRanges>
    <protectedRange password="C71F" sqref="A1:J39" name="区域1" securityDescriptor="O:WDG:WDD:"/>
  </protectedRanges>
  <mergeCells count="12">
    <mergeCell ref="A1:J1"/>
    <mergeCell ref="A2:J2"/>
    <mergeCell ref="A3:J3"/>
    <mergeCell ref="A4:J4"/>
    <mergeCell ref="F5:I5"/>
    <mergeCell ref="C39:D39"/>
    <mergeCell ref="A5:A6"/>
    <mergeCell ref="B5:B6"/>
    <mergeCell ref="C5:C6"/>
    <mergeCell ref="D5:D6"/>
    <mergeCell ref="E5:E6"/>
    <mergeCell ref="J5:J6"/>
  </mergeCells>
  <printOptions horizontalCentered="1"/>
  <pageMargins left="0.751388888888889" right="0.751388888888889" top="1" bottom="0.590277777777778" header="0.5" footer="0.5"/>
  <pageSetup paperSize="9" scale="74" orientation="portrait" horizontalDpi="600"/>
  <headerFooter>
    <oddHeader>&amp;L&amp;G</oddHeader>
  </headerFooter>
  <legacyDrawingHF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view="pageBreakPreview" zoomScaleNormal="100" workbookViewId="0">
      <selection activeCell="C4" sqref="C4:C5"/>
    </sheetView>
  </sheetViews>
  <sheetFormatPr defaultColWidth="9" defaultRowHeight="13.5"/>
  <cols>
    <col min="1" max="1" width="4.125" style="1" customWidth="1"/>
    <col min="2" max="2" width="7.625" style="1" customWidth="1"/>
    <col min="3" max="3" width="11.125" style="1" customWidth="1"/>
    <col min="4" max="5" width="7.625" style="1" customWidth="1"/>
    <col min="6" max="6" width="4.125" style="1" customWidth="1"/>
    <col min="7" max="7" width="12.875" style="1" customWidth="1"/>
    <col min="8" max="8" width="4.125" style="1" customWidth="1"/>
    <col min="9" max="9" width="5.625" style="1" customWidth="1"/>
    <col min="10" max="10" width="9.875" style="1" customWidth="1"/>
    <col min="11" max="11" width="8.625" style="1" customWidth="1"/>
    <col min="12" max="12" width="7.625" style="1" customWidth="1"/>
    <col min="13" max="13" width="8.625" style="1" customWidth="1"/>
    <col min="14" max="14" width="7.875" style="1" customWidth="1"/>
    <col min="15" max="15" width="9.25" style="1" customWidth="1"/>
    <col min="16" max="16" width="8.125" style="1" customWidth="1"/>
    <col min="17" max="16384" width="9" style="1"/>
  </cols>
  <sheetData>
    <row r="1" ht="54" customHeight="1" spans="1:16">
      <c r="A1" s="16" t="str">
        <f>'清单编制说明 '!A1</f>
        <v>凤凰谷项目高压线迁改工程-漫舒段新建人行道和雨水整改工程专业分包
合同清单</v>
      </c>
      <c r="B1" s="16"/>
      <c r="C1" s="16"/>
      <c r="D1" s="16"/>
      <c r="E1" s="16"/>
      <c r="F1" s="16"/>
      <c r="G1" s="16"/>
      <c r="H1" s="16"/>
      <c r="I1" s="16"/>
      <c r="J1" s="16"/>
      <c r="K1" s="16"/>
      <c r="L1" s="16"/>
      <c r="M1" s="16"/>
      <c r="N1" s="16"/>
      <c r="O1" s="16"/>
      <c r="P1" s="16"/>
    </row>
    <row r="2" ht="22.5" spans="1:16">
      <c r="A2" s="17" t="s">
        <v>137</v>
      </c>
      <c r="B2" s="17"/>
      <c r="C2" s="17"/>
      <c r="D2" s="17"/>
      <c r="E2" s="17"/>
      <c r="F2" s="17"/>
      <c r="G2" s="17"/>
      <c r="H2" s="17"/>
      <c r="I2" s="17"/>
      <c r="J2" s="17"/>
      <c r="K2" s="17"/>
      <c r="L2" s="17"/>
      <c r="M2" s="17"/>
      <c r="N2" s="17"/>
      <c r="O2" s="17"/>
      <c r="P2" s="17"/>
    </row>
    <row r="3" ht="22.5" spans="1:16">
      <c r="A3" s="17"/>
      <c r="B3" s="17"/>
      <c r="C3" s="17"/>
      <c r="D3" s="17"/>
      <c r="E3" s="17"/>
      <c r="F3" s="17"/>
      <c r="G3" s="17"/>
      <c r="H3" s="17"/>
      <c r="I3" s="17"/>
      <c r="J3" s="17"/>
      <c r="K3" s="17"/>
      <c r="L3" s="17"/>
      <c r="M3" s="17"/>
      <c r="N3" s="17"/>
      <c r="O3" s="18" t="s">
        <v>138</v>
      </c>
      <c r="P3" s="18"/>
    </row>
    <row r="4" spans="1:16">
      <c r="A4" s="19" t="s">
        <v>1</v>
      </c>
      <c r="B4" s="19" t="s">
        <v>60</v>
      </c>
      <c r="C4" s="19" t="s">
        <v>139</v>
      </c>
      <c r="D4" s="20" t="s">
        <v>140</v>
      </c>
      <c r="E4" s="20" t="s">
        <v>141</v>
      </c>
      <c r="F4" s="19" t="s">
        <v>62</v>
      </c>
      <c r="G4" s="19" t="s">
        <v>142</v>
      </c>
      <c r="H4" s="21" t="s">
        <v>143</v>
      </c>
      <c r="I4" s="22"/>
      <c r="J4" s="22"/>
      <c r="K4" s="23"/>
      <c r="L4" s="21" t="s">
        <v>144</v>
      </c>
      <c r="M4" s="24"/>
      <c r="N4" s="20" t="s">
        <v>145</v>
      </c>
      <c r="O4" s="20" t="s">
        <v>146</v>
      </c>
      <c r="P4" s="19" t="s">
        <v>65</v>
      </c>
    </row>
    <row r="5" ht="24" spans="1:16">
      <c r="A5" s="19"/>
      <c r="B5" s="19"/>
      <c r="C5" s="19"/>
      <c r="D5" s="25"/>
      <c r="E5" s="25"/>
      <c r="F5" s="19"/>
      <c r="G5" s="19"/>
      <c r="H5" s="19" t="s">
        <v>147</v>
      </c>
      <c r="I5" s="26" t="s">
        <v>148</v>
      </c>
      <c r="J5" s="27" t="s">
        <v>149</v>
      </c>
      <c r="K5" s="27" t="s">
        <v>150</v>
      </c>
      <c r="L5" s="19" t="s">
        <v>151</v>
      </c>
      <c r="M5" s="19" t="s">
        <v>152</v>
      </c>
      <c r="N5" s="25"/>
      <c r="O5" s="25"/>
      <c r="P5" s="19"/>
    </row>
    <row r="6" ht="26" customHeight="1" spans="1:16">
      <c r="A6" s="28">
        <v>1</v>
      </c>
      <c r="B6" s="29"/>
      <c r="C6" s="30"/>
      <c r="D6" s="30"/>
      <c r="E6" s="30"/>
      <c r="F6" s="31"/>
      <c r="G6" s="32"/>
      <c r="H6" s="32"/>
      <c r="I6" s="32"/>
      <c r="J6" s="32"/>
      <c r="K6" s="32"/>
      <c r="L6" s="32"/>
      <c r="M6" s="32"/>
      <c r="N6" s="32"/>
      <c r="O6" s="32"/>
      <c r="P6" s="28"/>
    </row>
    <row r="7" ht="26" customHeight="1" spans="1:16">
      <c r="A7" s="28">
        <v>2</v>
      </c>
      <c r="B7" s="29"/>
      <c r="C7" s="30"/>
      <c r="D7" s="30"/>
      <c r="E7" s="30"/>
      <c r="F7" s="31"/>
      <c r="G7" s="32"/>
      <c r="H7" s="32"/>
      <c r="I7" s="32"/>
      <c r="J7" s="32"/>
      <c r="K7" s="32"/>
      <c r="L7" s="32"/>
      <c r="M7" s="32"/>
      <c r="N7" s="32"/>
      <c r="O7" s="32"/>
      <c r="P7" s="28"/>
    </row>
    <row r="8" ht="26" customHeight="1" spans="1:16">
      <c r="A8" s="28">
        <v>3</v>
      </c>
      <c r="B8" s="30"/>
      <c r="C8" s="30"/>
      <c r="D8" s="30"/>
      <c r="E8" s="30"/>
      <c r="F8" s="31"/>
      <c r="G8" s="32"/>
      <c r="H8" s="32"/>
      <c r="I8" s="32"/>
      <c r="J8" s="32"/>
      <c r="K8" s="32"/>
      <c r="L8" s="32"/>
      <c r="M8" s="32"/>
      <c r="N8" s="32"/>
      <c r="O8" s="32"/>
      <c r="P8" s="28"/>
    </row>
    <row r="9" ht="26" customHeight="1" spans="1:16">
      <c r="A9" s="28">
        <v>4</v>
      </c>
      <c r="B9" s="30"/>
      <c r="C9" s="30"/>
      <c r="D9" s="30"/>
      <c r="E9" s="30"/>
      <c r="F9" s="31"/>
      <c r="G9" s="32"/>
      <c r="H9" s="32"/>
      <c r="I9" s="32"/>
      <c r="J9" s="32"/>
      <c r="K9" s="32"/>
      <c r="L9" s="32"/>
      <c r="M9" s="32"/>
      <c r="N9" s="32"/>
      <c r="O9" s="32"/>
      <c r="P9" s="28"/>
    </row>
    <row r="10" ht="26" customHeight="1" spans="1:16">
      <c r="A10" s="28">
        <v>5</v>
      </c>
      <c r="B10" s="30"/>
      <c r="C10" s="30"/>
      <c r="D10" s="30"/>
      <c r="E10" s="30"/>
      <c r="F10" s="31"/>
      <c r="G10" s="32"/>
      <c r="H10" s="32"/>
      <c r="I10" s="32"/>
      <c r="J10" s="32"/>
      <c r="K10" s="32"/>
      <c r="L10" s="32"/>
      <c r="M10" s="32"/>
      <c r="N10" s="32"/>
      <c r="O10" s="32"/>
      <c r="P10" s="28"/>
    </row>
    <row r="11" ht="26" customHeight="1" spans="1:16">
      <c r="A11" s="28">
        <v>6</v>
      </c>
      <c r="B11" s="30"/>
      <c r="C11" s="30"/>
      <c r="D11" s="30"/>
      <c r="E11" s="30"/>
      <c r="F11" s="31"/>
      <c r="G11" s="32"/>
      <c r="H11" s="33"/>
      <c r="I11" s="33"/>
      <c r="J11" s="33"/>
      <c r="K11" s="33"/>
      <c r="L11" s="33"/>
      <c r="M11" s="33"/>
      <c r="N11" s="33"/>
      <c r="O11" s="33"/>
      <c r="P11" s="33"/>
    </row>
    <row r="12" ht="26" customHeight="1" spans="1:16">
      <c r="A12" s="28">
        <v>7</v>
      </c>
      <c r="B12" s="29"/>
      <c r="C12" s="30"/>
      <c r="D12" s="30"/>
      <c r="E12" s="30"/>
      <c r="F12" s="31"/>
      <c r="G12" s="32"/>
      <c r="H12" s="33"/>
      <c r="I12" s="33"/>
      <c r="J12" s="33"/>
      <c r="K12" s="33"/>
      <c r="L12" s="33"/>
      <c r="M12" s="33"/>
      <c r="N12" s="33"/>
      <c r="O12" s="33"/>
      <c r="P12" s="33"/>
    </row>
    <row r="13" ht="26" customHeight="1" spans="1:16">
      <c r="A13" s="28">
        <v>8</v>
      </c>
      <c r="B13" s="30"/>
      <c r="C13" s="30"/>
      <c r="D13" s="30"/>
      <c r="E13" s="30"/>
      <c r="F13" s="31"/>
      <c r="G13" s="32"/>
      <c r="H13" s="33"/>
      <c r="I13" s="33"/>
      <c r="J13" s="33"/>
      <c r="K13" s="33"/>
      <c r="L13" s="33"/>
      <c r="M13" s="33"/>
      <c r="N13" s="33"/>
      <c r="O13" s="33"/>
      <c r="P13" s="33"/>
    </row>
    <row r="14" ht="26" customHeight="1" spans="1:16">
      <c r="A14" s="28">
        <v>9</v>
      </c>
      <c r="B14" s="30"/>
      <c r="C14" s="30"/>
      <c r="D14" s="30"/>
      <c r="E14" s="30"/>
      <c r="F14" s="31"/>
      <c r="G14" s="32"/>
      <c r="H14" s="33"/>
      <c r="I14" s="33"/>
      <c r="J14" s="33"/>
      <c r="K14" s="33"/>
      <c r="L14" s="33"/>
      <c r="M14" s="33"/>
      <c r="N14" s="33"/>
      <c r="O14" s="33"/>
      <c r="P14" s="33"/>
    </row>
    <row r="15" ht="26" customHeight="1" spans="1:16">
      <c r="A15" s="28">
        <v>10</v>
      </c>
      <c r="B15" s="30"/>
      <c r="C15" s="30"/>
      <c r="D15" s="30"/>
      <c r="E15" s="30"/>
      <c r="F15" s="31"/>
      <c r="G15" s="32"/>
      <c r="H15" s="33"/>
      <c r="I15" s="33"/>
      <c r="J15" s="33"/>
      <c r="K15" s="33"/>
      <c r="L15" s="33"/>
      <c r="M15" s="33"/>
      <c r="N15" s="33"/>
      <c r="O15" s="33"/>
      <c r="P15" s="33"/>
    </row>
    <row r="16" ht="26" customHeight="1" spans="1:16">
      <c r="A16" s="28"/>
      <c r="B16" s="30" t="s">
        <v>153</v>
      </c>
      <c r="C16" s="30"/>
      <c r="D16" s="30"/>
      <c r="E16" s="30"/>
      <c r="F16" s="31"/>
      <c r="G16" s="32"/>
      <c r="H16" s="32"/>
      <c r="I16" s="32"/>
      <c r="J16" s="32"/>
      <c r="K16" s="32"/>
      <c r="L16" s="32"/>
      <c r="M16" s="32"/>
      <c r="N16" s="32"/>
      <c r="O16" s="32"/>
      <c r="P16" s="28"/>
    </row>
  </sheetData>
  <sheetProtection algorithmName="SHA-512" hashValue="a91pMEnDNFjmlm/yxcB53iIHK+FYhyN/QCdc1EcQ4sFwpRHkj8NFKaF7yvWmFARyFxDpFGxznaovY7tS4pvjeA==" saltValue="2hbF3qxbGdmjIp5SRmF7dw==" spinCount="100000" sheet="1" objects="1"/>
  <mergeCells count="15">
    <mergeCell ref="A1:P1"/>
    <mergeCell ref="A2:P2"/>
    <mergeCell ref="O3:P3"/>
    <mergeCell ref="H4:K4"/>
    <mergeCell ref="L4:M4"/>
    <mergeCell ref="A4:A5"/>
    <mergeCell ref="B4:B5"/>
    <mergeCell ref="C4:C5"/>
    <mergeCell ref="D4:D5"/>
    <mergeCell ref="E4:E5"/>
    <mergeCell ref="F4:F5"/>
    <mergeCell ref="G4:G5"/>
    <mergeCell ref="N4:N5"/>
    <mergeCell ref="O4:O5"/>
    <mergeCell ref="P4:P5"/>
  </mergeCells>
  <pageMargins left="0.75" right="0.75" top="1" bottom="1" header="0.5" footer="0.5"/>
  <pageSetup paperSize="9" scale="9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view="pageBreakPreview" zoomScaleNormal="100" workbookViewId="0">
      <selection activeCell="A1" sqref="A1:D28"/>
    </sheetView>
  </sheetViews>
  <sheetFormatPr defaultColWidth="9" defaultRowHeight="13.5" outlineLevelCol="3"/>
  <cols>
    <col min="1" max="1" width="5.75" style="1" customWidth="1"/>
    <col min="2" max="2" width="10.5" style="1" customWidth="1"/>
    <col min="3" max="3" width="58.75" style="1" customWidth="1"/>
    <col min="4" max="4" width="14.125" style="1" customWidth="1"/>
    <col min="5" max="16384" width="9" style="1"/>
  </cols>
  <sheetData>
    <row r="1" ht="53" customHeight="1" spans="1:4">
      <c r="A1" s="2" t="str">
        <f>'清单编制说明 '!A1</f>
        <v>凤凰谷项目高压线迁改工程-漫舒段新建人行道和雨水整改工程专业分包
合同清单</v>
      </c>
      <c r="B1" s="3"/>
      <c r="C1" s="3"/>
      <c r="D1" s="3"/>
    </row>
    <row r="2" spans="1:4">
      <c r="A2" s="4" t="s">
        <v>1</v>
      </c>
      <c r="B2" s="4" t="s">
        <v>60</v>
      </c>
      <c r="C2" s="4" t="s">
        <v>139</v>
      </c>
      <c r="D2" s="4" t="s">
        <v>65</v>
      </c>
    </row>
    <row r="3" spans="1:4">
      <c r="A3" s="4"/>
      <c r="B3" s="4"/>
      <c r="C3" s="4"/>
      <c r="D3" s="4"/>
    </row>
    <row r="4" spans="1:4">
      <c r="A4" s="5" t="s">
        <v>3</v>
      </c>
      <c r="B4" s="6" t="s">
        <v>154</v>
      </c>
      <c r="C4" s="6"/>
      <c r="D4" s="6"/>
    </row>
    <row r="5" spans="1:4">
      <c r="A5" s="7" t="s">
        <v>155</v>
      </c>
      <c r="B5" s="6" t="s">
        <v>156</v>
      </c>
      <c r="C5" s="6"/>
      <c r="D5" s="6"/>
    </row>
    <row r="6" ht="90" spans="1:4">
      <c r="A6" s="8" t="s">
        <v>157</v>
      </c>
      <c r="B6" s="9" t="s">
        <v>158</v>
      </c>
      <c r="C6" s="9" t="s">
        <v>159</v>
      </c>
      <c r="D6" s="10"/>
    </row>
    <row r="7" ht="33.75" spans="1:4">
      <c r="A7" s="8" t="s">
        <v>160</v>
      </c>
      <c r="B7" s="9" t="s">
        <v>161</v>
      </c>
      <c r="C7" s="9" t="s">
        <v>162</v>
      </c>
      <c r="D7" s="10"/>
    </row>
    <row r="8" spans="1:4">
      <c r="A8" s="7" t="s">
        <v>163</v>
      </c>
      <c r="B8" s="6" t="s">
        <v>164</v>
      </c>
      <c r="C8" s="6"/>
      <c r="D8" s="6"/>
    </row>
    <row r="9" ht="101.25" spans="1:4">
      <c r="A9" s="8" t="s">
        <v>157</v>
      </c>
      <c r="B9" s="9" t="s">
        <v>165</v>
      </c>
      <c r="C9" s="9" t="s">
        <v>166</v>
      </c>
      <c r="D9" s="6"/>
    </row>
    <row r="10" ht="33.75" spans="1:4">
      <c r="A10" s="8" t="s">
        <v>160</v>
      </c>
      <c r="B10" s="9" t="s">
        <v>167</v>
      </c>
      <c r="C10" s="9" t="s">
        <v>168</v>
      </c>
      <c r="D10" s="10"/>
    </row>
    <row r="11" spans="1:4">
      <c r="A11" s="5" t="s">
        <v>11</v>
      </c>
      <c r="B11" s="6" t="s">
        <v>169</v>
      </c>
      <c r="C11" s="6"/>
      <c r="D11" s="6"/>
    </row>
    <row r="12" spans="1:4">
      <c r="A12" s="7" t="s">
        <v>155</v>
      </c>
      <c r="B12" s="6" t="s">
        <v>170</v>
      </c>
      <c r="C12" s="6"/>
      <c r="D12" s="6"/>
    </row>
    <row r="13" ht="24" spans="1:4">
      <c r="A13" s="11" t="s">
        <v>157</v>
      </c>
      <c r="B13" s="12" t="s">
        <v>171</v>
      </c>
      <c r="C13" s="9" t="s">
        <v>172</v>
      </c>
      <c r="D13" s="13"/>
    </row>
    <row r="14" ht="22.5" spans="1:4">
      <c r="A14" s="11" t="s">
        <v>160</v>
      </c>
      <c r="B14" s="12" t="s">
        <v>173</v>
      </c>
      <c r="C14" s="9" t="s">
        <v>174</v>
      </c>
      <c r="D14" s="13"/>
    </row>
    <row r="15" ht="22.5" spans="1:4">
      <c r="A15" s="11" t="s">
        <v>175</v>
      </c>
      <c r="B15" s="12" t="s">
        <v>176</v>
      </c>
      <c r="C15" s="9" t="s">
        <v>177</v>
      </c>
      <c r="D15" s="13"/>
    </row>
    <row r="16" ht="24" spans="1:4">
      <c r="A16" s="11" t="s">
        <v>178</v>
      </c>
      <c r="B16" s="12" t="s">
        <v>179</v>
      </c>
      <c r="C16" s="9" t="s">
        <v>180</v>
      </c>
      <c r="D16" s="13"/>
    </row>
    <row r="17" spans="1:4">
      <c r="A17" s="7" t="s">
        <v>163</v>
      </c>
      <c r="B17" s="6" t="s">
        <v>181</v>
      </c>
      <c r="C17" s="6"/>
      <c r="D17" s="6"/>
    </row>
    <row r="18" ht="22.5" spans="1:4">
      <c r="A18" s="11" t="s">
        <v>157</v>
      </c>
      <c r="B18" s="12" t="s">
        <v>181</v>
      </c>
      <c r="C18" s="9" t="s">
        <v>182</v>
      </c>
      <c r="D18" s="13"/>
    </row>
    <row r="19" spans="1:4">
      <c r="A19" s="5" t="s">
        <v>21</v>
      </c>
      <c r="B19" s="6" t="s">
        <v>183</v>
      </c>
      <c r="C19" s="6"/>
      <c r="D19" s="6"/>
    </row>
    <row r="20" spans="1:4">
      <c r="A20" s="7" t="s">
        <v>155</v>
      </c>
      <c r="B20" s="6" t="s">
        <v>184</v>
      </c>
      <c r="C20" s="6"/>
      <c r="D20" s="6"/>
    </row>
    <row r="21" ht="22.5" spans="1:4">
      <c r="A21" s="11">
        <v>1</v>
      </c>
      <c r="B21" s="14" t="s">
        <v>184</v>
      </c>
      <c r="C21" s="14" t="s">
        <v>185</v>
      </c>
      <c r="D21" s="6"/>
    </row>
    <row r="22" spans="1:4">
      <c r="A22" s="7" t="s">
        <v>163</v>
      </c>
      <c r="B22" s="6" t="s">
        <v>186</v>
      </c>
      <c r="C22" s="6"/>
      <c r="D22" s="6"/>
    </row>
    <row r="23" ht="22.5" spans="1:4">
      <c r="A23" s="11">
        <v>1</v>
      </c>
      <c r="B23" s="9" t="s">
        <v>186</v>
      </c>
      <c r="C23" s="9" t="s">
        <v>187</v>
      </c>
      <c r="D23" s="6"/>
    </row>
    <row r="24" spans="1:4">
      <c r="A24" s="5" t="s">
        <v>31</v>
      </c>
      <c r="B24" s="6" t="s">
        <v>188</v>
      </c>
      <c r="C24" s="6"/>
      <c r="D24" s="6"/>
    </row>
    <row r="25" spans="1:4">
      <c r="A25" s="7" t="s">
        <v>155</v>
      </c>
      <c r="B25" s="6" t="s">
        <v>189</v>
      </c>
      <c r="C25" s="6"/>
      <c r="D25" s="6"/>
    </row>
    <row r="26" ht="33.75" spans="1:4">
      <c r="A26" s="11" t="s">
        <v>157</v>
      </c>
      <c r="B26" s="9" t="s">
        <v>189</v>
      </c>
      <c r="C26" s="9" t="s">
        <v>190</v>
      </c>
      <c r="D26" s="6"/>
    </row>
    <row r="27" spans="1:4">
      <c r="A27" s="7" t="s">
        <v>163</v>
      </c>
      <c r="B27" s="6" t="s">
        <v>191</v>
      </c>
      <c r="C27" s="6"/>
      <c r="D27" s="6"/>
    </row>
    <row r="28" ht="22.5" spans="1:4">
      <c r="A28" s="8" t="s">
        <v>157</v>
      </c>
      <c r="B28" s="15" t="s">
        <v>191</v>
      </c>
      <c r="C28" s="9" t="s">
        <v>192</v>
      </c>
      <c r="D28" s="6"/>
    </row>
  </sheetData>
  <mergeCells count="17">
    <mergeCell ref="A1:D1"/>
    <mergeCell ref="B4:D4"/>
    <mergeCell ref="B5:D5"/>
    <mergeCell ref="B8:D8"/>
    <mergeCell ref="B11:D11"/>
    <mergeCell ref="B12:D12"/>
    <mergeCell ref="B17:D17"/>
    <mergeCell ref="B19:D19"/>
    <mergeCell ref="B20:D20"/>
    <mergeCell ref="B22:D22"/>
    <mergeCell ref="B24:D24"/>
    <mergeCell ref="B25:D25"/>
    <mergeCell ref="B27:D27"/>
    <mergeCell ref="A2:A3"/>
    <mergeCell ref="B2:B3"/>
    <mergeCell ref="C2:C3"/>
    <mergeCell ref="D2:D3"/>
  </mergeCells>
  <pageMargins left="0.75" right="0.75" top="1" bottom="1" header="0.5" footer="0.5"/>
  <pageSetup paperSize="9" scale="90"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 master="" otherUserPermission="visible">
    <arrUserId title="区域1" rangeCreator="" othersAccessPermission="edit"/>
  </rangeList>
  <rangeList sheetStid="3" master="" otherUserPermission="visible"/>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清单编制说明 </vt:lpstr>
      <vt:lpstr>招标预算价清单</vt:lpstr>
      <vt:lpstr>分包报价综合单价分析表 </vt:lpstr>
      <vt:lpstr>安全文明施工措施费工作清单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李蕙岐</dc:creator>
  <cp:lastModifiedBy>鑫</cp:lastModifiedBy>
  <dcterms:created xsi:type="dcterms:W3CDTF">2023-06-26T01:48:00Z</dcterms:created>
  <dcterms:modified xsi:type="dcterms:W3CDTF">2026-03-20T03:11:54Z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C45BED8B87574A6C8FC5F833063D26E2_13</vt:lpwstr>
  </property>
  <property fmtid="{D5CDD505-2E9C-101B-9397-08002B2CF9AE}" pid="3" name="KSOProductBuildVer">
    <vt:lpwstr>2052-12.1.0.25225</vt:lpwstr>
  </property>
  <property fmtid="{D5CDD505-2E9C-101B-9397-08002B2CF9AE}" pid="4" name="CalculationRule">
    <vt:i4>0</vt:i4>
  </property>
</Properties>
</file>