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64F" lockStructure="1"/>
  <bookViews>
    <workbookView windowWidth="28800" windowHeight="12540" tabRatio="839"/>
  </bookViews>
  <sheets>
    <sheet name="工程量清单" sheetId="13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  <definedName name="__A003" localSheetId="0">__A003</definedName>
    <definedName name="__A01" localSheetId="0">__A01</definedName>
    <definedName name="_A003" localSheetId="0">_A003</definedName>
    <definedName name="_A01" localSheetId="0">_A01</definedName>
    <definedName name="_xlnm.Print_Area" localSheetId="0">工程量清单!$A$1:$O$17</definedName>
  </definedNames>
  <calcPr calcId="144525" fullCalcOnLoad="1"/>
</workbook>
</file>

<file path=xl/sharedStrings.xml><?xml version="1.0" encoding="utf-8"?>
<sst xmlns="http://schemas.openxmlformats.org/spreadsheetml/2006/main" count="55" uniqueCount="37">
  <si>
    <t>附件6.2：编制说明及清单</t>
  </si>
  <si>
    <t>珠海市香洲区中小学、幼儿园办学场所及停车场改造提升工程项目施工总承包-钢筋材料采购及加工（首批12所学校）</t>
  </si>
  <si>
    <t>工程量清单</t>
  </si>
  <si>
    <t>序号</t>
  </si>
  <si>
    <t>项目名称</t>
  </si>
  <si>
    <t>项目特征描述</t>
  </si>
  <si>
    <t>计量规则</t>
  </si>
  <si>
    <t>甲供材料</t>
  </si>
  <si>
    <t>单位</t>
  </si>
  <si>
    <t>工程量（暂定）</t>
  </si>
  <si>
    <t>原材价格</t>
  </si>
  <si>
    <t>加工费用</t>
  </si>
  <si>
    <t>运输费用</t>
  </si>
  <si>
    <t>综合单价</t>
  </si>
  <si>
    <t>合价</t>
  </si>
  <si>
    <t>备注</t>
  </si>
  <si>
    <t>不含税 综合单价</t>
  </si>
  <si>
    <t>增值税率</t>
  </si>
  <si>
    <t>含税   综合单价</t>
  </si>
  <si>
    <t>现浇构件钢筋</t>
  </si>
  <si>
    <t>1、现浇构件光圆钢筋 Ф6；
2、规格  HPB300高线
3、品牌：粤钢或湘钢、韶钢、桂万钢
4、综合考虑图纸及设计方案要求。
5、含钢筋运输、加工费、运输保险费及税金等其他费用，不含卸货费费用。</t>
  </si>
  <si>
    <t>按实际加工后货到现场量，且验收合格计算</t>
  </si>
  <si>
    <t>/</t>
  </si>
  <si>
    <t>t</t>
  </si>
  <si>
    <r>
      <t>1、定价方式：
先款后货模式：“</t>
    </r>
    <r>
      <rPr>
        <sz val="9"/>
        <color indexed="10"/>
        <rFont val="宋体"/>
        <charset val="134"/>
      </rPr>
      <t>我的钢铁网广州送货当日第一次网价-</t>
    </r>
    <r>
      <rPr>
        <u/>
        <sz val="9"/>
        <color indexed="1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元/吨”；若法定节假日、双休日对应品牌、规格钢材无单日市场价格的，价格按前一个（日）市场价格确定；若有，则按当日对应市场价格确定。
2、结算方式：先款后货模式，按项目预估季度钢筋用量的100%来进行预付款支付，最终结算金额以实际加工后到场工程量结算为准，多退少补 。
3、以上价格为供方送货至需方指定地点、增值税、出库过磅、加工费等一切费用在内的综合价格，但不含卸货费，卸货费由需方承担。
4、投标以2026年4月20日“我的钢铁网广州第一次网价为基准价”</t>
    </r>
  </si>
  <si>
    <t>1、现浇构件光圆钢筋 Ф8-10；
2、规格 HPB300高线
3、品牌：粤钢或湘钢、韶钢、桂万钢
4、综合考虑图纸及设计方案要求。
5、含钢筋运输、加工费、运输保险费及税金等其他费用，不含卸货费费用。</t>
  </si>
  <si>
    <t>1、现浇构件带肋钢筋 Ф8-10；
2、规格 HRB400E盘螺
3、品牌：粤钢或湘钢、韶钢、桂万钢
4、综合考虑图纸及设计方案要求。
5、含钢筋运输、加工费、运输保险费及税金等其他费用，不含卸货费费用。</t>
  </si>
  <si>
    <t>1、现浇构件带肋钢筋 Ф12；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</si>
  <si>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Ф14；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</si>
  <si>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Ф16；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</si>
  <si>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Ф18；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</si>
  <si>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Ф20-22；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</si>
  <si>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Ф25；
2、规格 HRB400E螺纹
3、品牌：粤钢或湘钢、韶钢、桂万钢
4、综合考虑图纸及设计方案要求。
5、含钢筋运输、加工费、运输保险费及税金等其他费用，不含卸货费费用。</t>
  </si>
  <si>
    <t>1、现浇构件带肋钢筋 Ф28-32；
2、规格 HRB400E螺纹
3、品牌：粤钢或湘钢、韶钢、桂万钢
4、综合考虑图纸及设计方案要求。
5、含钢筋运输、加工费、运输保险费及税金等其他费用，不含卸货费费用。</t>
  </si>
  <si>
    <t>预留金</t>
  </si>
  <si>
    <t>项</t>
  </si>
  <si>
    <t>含税总价（含13%增值税专用发票）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</si>
</sst>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0_ "/>
    <numFmt numFmtId="179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Helvetica"/>
      <family val="2"/>
      <charset val="0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family val="2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  <font>
      <sz val="9"/>
      <color indexed="10"/>
      <name val="宋体"/>
      <charset val="134"/>
    </font>
    <font>
      <u/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4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0" borderId="0"/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43" fontId="20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3" fillId="0" borderId="0"/>
    <xf numFmtId="0" fontId="33" fillId="0" borderId="0"/>
    <xf numFmtId="43" fontId="20" fillId="0" borderId="0" applyFont="0" applyFill="0" applyBorder="0" applyAlignment="0" applyProtection="0">
      <alignment vertical="center"/>
    </xf>
    <xf numFmtId="0" fontId="13" fillId="0" borderId="0"/>
    <xf numFmtId="43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/>
    <xf numFmtId="0" fontId="34" fillId="0" borderId="0"/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1" applyFont="1" applyFill="1">
      <alignment vertical="center"/>
    </xf>
    <xf numFmtId="0" fontId="2" fillId="0" borderId="0" xfId="41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0" fontId="7" fillId="0" borderId="1" xfId="60" applyNumberFormat="1" applyFont="1" applyFill="1" applyBorder="1" applyAlignment="1" applyProtection="1">
      <alignment horizontal="center" vertical="center" wrapText="1"/>
    </xf>
    <xf numFmtId="0" fontId="7" fillId="0" borderId="2" xfId="60" applyNumberFormat="1" applyFont="1" applyFill="1" applyBorder="1" applyAlignment="1" applyProtection="1">
      <alignment horizontal="center" vertical="center" wrapText="1"/>
    </xf>
    <xf numFmtId="0" fontId="7" fillId="0" borderId="3" xfId="60" applyNumberFormat="1" applyFont="1" applyFill="1" applyBorder="1" applyAlignment="1" applyProtection="1">
      <alignment horizontal="center" vertical="center" wrapText="1"/>
    </xf>
    <xf numFmtId="0" fontId="8" fillId="0" borderId="1" xfId="6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60" applyNumberFormat="1" applyFont="1" applyFill="1" applyBorder="1" applyAlignment="1" applyProtection="1">
      <alignment horizontal="center" vertical="center" wrapText="1"/>
    </xf>
    <xf numFmtId="0" fontId="7" fillId="0" borderId="4" xfId="60" applyNumberFormat="1" applyFont="1" applyFill="1" applyBorder="1" applyAlignment="1" applyProtection="1">
      <alignment horizontal="center" vertical="center" wrapText="1"/>
    </xf>
    <xf numFmtId="0" fontId="7" fillId="0" borderId="9" xfId="60" applyNumberFormat="1" applyFont="1" applyFill="1" applyBorder="1" applyAlignment="1" applyProtection="1">
      <alignment horizontal="center" vertical="center" wrapText="1"/>
    </xf>
    <xf numFmtId="0" fontId="7" fillId="0" borderId="10" xfId="60" applyNumberFormat="1" applyFont="1" applyFill="1" applyBorder="1" applyAlignment="1" applyProtection="1">
      <alignment horizontal="center" vertical="center" wrapText="1"/>
    </xf>
    <xf numFmtId="176" fontId="7" fillId="0" borderId="2" xfId="60" applyNumberFormat="1" applyFont="1" applyFill="1" applyBorder="1" applyAlignment="1" applyProtection="1">
      <alignment horizontal="center" vertical="center" wrapText="1"/>
    </xf>
    <xf numFmtId="176" fontId="7" fillId="0" borderId="3" xfId="60" applyNumberFormat="1" applyFont="1" applyFill="1" applyBorder="1" applyAlignment="1" applyProtection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>
      <alignment vertical="center"/>
    </xf>
    <xf numFmtId="4" fontId="11" fillId="2" borderId="0" xfId="0" applyNumberFormat="1" applyFont="1" applyFill="1" applyAlignment="1">
      <alignment vertical="center" wrapText="1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6_保利花园二期一标段总包清单汇总表及土建总包工程量清单00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常规_Sheet1_复件 5.1 工程量清单 L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6 4 2 2" xfId="18"/>
    <cellStyle name="警告文本" xfId="19" builtinId="11"/>
    <cellStyle name="千位分隔 3 2 4" xfId="20"/>
    <cellStyle name="标题 4" xfId="21" builtinId="19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6_保利花园二期一标段总包清单汇总表及土建总包工程量清单00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7 6" xfId="55"/>
    <cellStyle name="40% - 强调文字颜色 6" xfId="56" builtinId="51"/>
    <cellStyle name="常规 7_保利地产总包清单内部讨论稿-安装2016-6-18 2 3 2" xfId="57"/>
    <cellStyle name="60% - 强调文字颜色 6" xfId="58" builtinId="52"/>
    <cellStyle name="常规 2 5 3" xfId="59"/>
    <cellStyle name="常规 2" xfId="60"/>
    <cellStyle name="常规 14" xfId="61"/>
    <cellStyle name="常规 7 3 2 2 3" xfId="62"/>
    <cellStyle name="Normal" xfId="63"/>
    <cellStyle name="千位分隔 7 2" xfId="64"/>
    <cellStyle name="常规 2 2 3 2" xfId="65"/>
    <cellStyle name="常规 7" xfId="66"/>
    <cellStyle name="千位分隔 3 2 4 2 2" xfId="67"/>
    <cellStyle name="常规 3 3" xfId="68"/>
    <cellStyle name="常规 29 3 7" xfId="69"/>
    <cellStyle name="千位分隔 3 5 2 2" xfId="70"/>
    <cellStyle name="常规_成都龙泉项目A1地块第一期回标后补篇一(二标段清单)对比表2014-7-24 2" xfId="71"/>
    <cellStyle name="千位分隔 3 2 2 2 2 12" xfId="72"/>
    <cellStyle name="常规 4_保利地产总包清单内部讨论稿-安装2016-6-18 2 2 2 2" xfId="73"/>
    <cellStyle name="常规 3 3 2" xfId="74"/>
    <cellStyle name="常规 7 3 2 2 3 2" xfId="75"/>
    <cellStyle name="常规 7 3 3" xfId="76"/>
    <cellStyle name="常规 7 2 2 2" xfId="77"/>
    <cellStyle name="千位分隔 10" xfId="78"/>
    <cellStyle name="常规 19" xfId="79"/>
    <cellStyle name="常规 3 4" xfId="80"/>
    <cellStyle name="常规_B包一标段-南通宏华清单（最终版）" xfId="81"/>
    <cellStyle name="常规 7 2 2 2 3" xfId="82"/>
    <cellStyle name="千位分隔 3 2 2 2" xfId="83"/>
    <cellStyle name="常规 3" xfId="84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4" Type="http://schemas.openxmlformats.org/officeDocument/2006/relationships/sharedStrings" Target="sharedStrings.xml"/><Relationship Id="rId183" Type="http://schemas.openxmlformats.org/officeDocument/2006/relationships/styles" Target="styles.xml"/><Relationship Id="rId182" Type="http://schemas.openxmlformats.org/officeDocument/2006/relationships/theme" Target="theme/theme1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123825</xdr:colOff>
          <xdr:row>18</xdr:row>
          <xdr:rowOff>57150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209905" y="115951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9033;&#30446;&#19971;&#37096;\AppData\Local\Microsoft\Windows\INetCache\IE\R3PBIPFZ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9033;&#30446;&#19971;&#37096;\AppData\Local\Microsoft\Windows\INetCache\IE\R3PBIPFZ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view="pageBreakPreview" zoomScale="115" zoomScaleNormal="100" topLeftCell="B6" workbookViewId="0">
      <selection activeCell="A3" sqref="A3:O3"/>
    </sheetView>
  </sheetViews>
  <sheetFormatPr defaultColWidth="9" defaultRowHeight="13.5"/>
  <cols>
    <col min="1" max="1" width="2.64166666666667" style="4" customWidth="1"/>
    <col min="2" max="2" width="10.5" style="4" customWidth="1"/>
    <col min="3" max="3" width="32" style="4" customWidth="1"/>
    <col min="4" max="4" width="5.775" style="4" customWidth="1"/>
    <col min="5" max="5" width="5.31666666666667" style="4" customWidth="1"/>
    <col min="6" max="6" width="4.20833333333333" style="4" customWidth="1"/>
    <col min="7" max="10" width="8.56666666666667" style="4" customWidth="1"/>
    <col min="11" max="11" width="7.81666666666667" style="4" customWidth="1"/>
    <col min="12" max="12" width="7.35833333333333" style="4" customWidth="1"/>
    <col min="13" max="13" width="7.91666666666667" style="4" customWidth="1"/>
    <col min="14" max="14" width="10.925" style="5" customWidth="1"/>
    <col min="15" max="15" width="24.6333333333333" style="4" customWidth="1"/>
    <col min="16" max="16" width="9.625" style="4"/>
    <col min="17" max="18" width="10.375" style="4"/>
    <col min="19" max="19" width="9.625" style="4"/>
    <col min="20" max="16384" width="9" style="4"/>
  </cols>
  <sheetData>
    <row r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52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9"/>
      <c r="O2" s="8"/>
    </row>
    <row r="3" s="1" customFormat="1" ht="30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0"/>
      <c r="O3" s="9"/>
    </row>
    <row r="4" s="1" customFormat="1" ht="25" customHeight="1" spans="1:15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31" t="s">
        <v>13</v>
      </c>
      <c r="L4" s="32"/>
      <c r="M4" s="33"/>
      <c r="N4" s="34" t="s">
        <v>14</v>
      </c>
      <c r="O4" s="10" t="s">
        <v>15</v>
      </c>
    </row>
    <row r="5" s="1" customFormat="1" ht="25" customHeight="1" spans="1:15">
      <c r="A5" s="10"/>
      <c r="B5" s="10"/>
      <c r="C5" s="10"/>
      <c r="D5" s="12"/>
      <c r="E5" s="12"/>
      <c r="F5" s="10"/>
      <c r="G5" s="10"/>
      <c r="H5" s="10"/>
      <c r="I5" s="10"/>
      <c r="J5" s="10"/>
      <c r="K5" s="10" t="s">
        <v>16</v>
      </c>
      <c r="L5" s="10" t="s">
        <v>17</v>
      </c>
      <c r="M5" s="10" t="s">
        <v>18</v>
      </c>
      <c r="N5" s="35"/>
      <c r="O5" s="10"/>
    </row>
    <row r="6" s="2" customFormat="1" ht="84" customHeight="1" spans="1:15">
      <c r="A6" s="13">
        <v>1</v>
      </c>
      <c r="B6" s="14" t="s">
        <v>19</v>
      </c>
      <c r="C6" s="15" t="s">
        <v>20</v>
      </c>
      <c r="D6" s="16" t="s">
        <v>21</v>
      </c>
      <c r="E6" s="16" t="s">
        <v>22</v>
      </c>
      <c r="F6" s="17" t="s">
        <v>23</v>
      </c>
      <c r="G6" s="18">
        <f>ROUND(1.5,2)</f>
        <v>1.5</v>
      </c>
      <c r="H6" s="19"/>
      <c r="I6" s="18"/>
      <c r="J6" s="18"/>
      <c r="K6" s="19">
        <f>H6+I6+J6</f>
        <v>0</v>
      </c>
      <c r="L6" s="36">
        <v>0.13</v>
      </c>
      <c r="M6" s="19">
        <f>K6*(1+L6)</f>
        <v>0</v>
      </c>
      <c r="N6" s="37">
        <f t="shared" ref="N6:N11" si="0">G6*M6</f>
        <v>0</v>
      </c>
      <c r="O6" s="38" t="s">
        <v>24</v>
      </c>
    </row>
    <row r="7" s="2" customFormat="1" ht="84" customHeight="1" spans="1:15">
      <c r="A7" s="13">
        <v>2</v>
      </c>
      <c r="B7" s="14" t="s">
        <v>19</v>
      </c>
      <c r="C7" s="15" t="s">
        <v>25</v>
      </c>
      <c r="D7" s="16"/>
      <c r="E7" s="16" t="s">
        <v>22</v>
      </c>
      <c r="F7" s="20"/>
      <c r="G7" s="18">
        <f>ROUND(2.9456656,2)</f>
        <v>2.95</v>
      </c>
      <c r="H7" s="19"/>
      <c r="I7" s="18"/>
      <c r="J7" s="18"/>
      <c r="K7" s="19">
        <f t="shared" ref="K7:K15" si="1">H7+I7+J7</f>
        <v>0</v>
      </c>
      <c r="L7" s="36">
        <v>0.13</v>
      </c>
      <c r="M7" s="19">
        <f>K7*(1+L7)</f>
        <v>0</v>
      </c>
      <c r="N7" s="37">
        <f t="shared" si="0"/>
        <v>0</v>
      </c>
      <c r="O7" s="39"/>
    </row>
    <row r="8" s="3" customFormat="1" ht="67.5" spans="1:20">
      <c r="A8" s="13">
        <v>3</v>
      </c>
      <c r="B8" s="14" t="s">
        <v>19</v>
      </c>
      <c r="C8" s="15" t="s">
        <v>26</v>
      </c>
      <c r="D8" s="16"/>
      <c r="E8" s="16" t="s">
        <v>22</v>
      </c>
      <c r="F8" s="20"/>
      <c r="G8" s="18">
        <f>ROUND(89.3395,2)</f>
        <v>89.34</v>
      </c>
      <c r="H8" s="19"/>
      <c r="I8" s="18"/>
      <c r="J8" s="18"/>
      <c r="K8" s="19">
        <f t="shared" si="1"/>
        <v>0</v>
      </c>
      <c r="L8" s="36">
        <v>0.13</v>
      </c>
      <c r="M8" s="19">
        <f t="shared" ref="M7:M15" si="2">K8*(1+L8)</f>
        <v>0</v>
      </c>
      <c r="N8" s="37">
        <f t="shared" si="0"/>
        <v>0</v>
      </c>
      <c r="O8" s="39"/>
      <c r="R8" s="40"/>
      <c r="S8" s="2"/>
      <c r="T8" s="2"/>
    </row>
    <row r="9" s="3" customFormat="1" ht="67.5" spans="1:20">
      <c r="A9" s="13">
        <v>4</v>
      </c>
      <c r="B9" s="14" t="s">
        <v>19</v>
      </c>
      <c r="C9" s="15" t="s">
        <v>27</v>
      </c>
      <c r="D9" s="16"/>
      <c r="E9" s="16" t="s">
        <v>22</v>
      </c>
      <c r="F9" s="20"/>
      <c r="G9" s="18">
        <f>ROUND(15.05706,2)</f>
        <v>15.06</v>
      </c>
      <c r="H9" s="19"/>
      <c r="I9" s="18"/>
      <c r="J9" s="18"/>
      <c r="K9" s="19">
        <f t="shared" si="1"/>
        <v>0</v>
      </c>
      <c r="L9" s="36">
        <v>0.13</v>
      </c>
      <c r="M9" s="19">
        <f t="shared" si="2"/>
        <v>0</v>
      </c>
      <c r="N9" s="37">
        <f t="shared" si="0"/>
        <v>0</v>
      </c>
      <c r="O9" s="39"/>
      <c r="S9" s="2"/>
      <c r="T9" s="2"/>
    </row>
    <row r="10" s="3" customFormat="1" ht="67.5" spans="1:20">
      <c r="A10" s="13">
        <v>5</v>
      </c>
      <c r="B10" s="14" t="s">
        <v>19</v>
      </c>
      <c r="C10" s="15" t="s">
        <v>28</v>
      </c>
      <c r="D10" s="16"/>
      <c r="E10" s="16" t="s">
        <v>22</v>
      </c>
      <c r="F10" s="20"/>
      <c r="G10" s="18">
        <f>ROUND(10.03804,2)</f>
        <v>10.04</v>
      </c>
      <c r="H10" s="19"/>
      <c r="I10" s="18"/>
      <c r="J10" s="18"/>
      <c r="K10" s="19">
        <f t="shared" si="1"/>
        <v>0</v>
      </c>
      <c r="L10" s="36">
        <v>0.13</v>
      </c>
      <c r="M10" s="19">
        <f t="shared" si="2"/>
        <v>0</v>
      </c>
      <c r="N10" s="37">
        <f t="shared" si="0"/>
        <v>0</v>
      </c>
      <c r="O10" s="39"/>
      <c r="S10" s="2"/>
      <c r="T10" s="2"/>
    </row>
    <row r="11" s="3" customFormat="1" ht="67.5" spans="1:20">
      <c r="A11" s="13">
        <v>6</v>
      </c>
      <c r="B11" s="14" t="s">
        <v>19</v>
      </c>
      <c r="C11" s="15" t="s">
        <v>29</v>
      </c>
      <c r="D11" s="16"/>
      <c r="E11" s="16" t="s">
        <v>22</v>
      </c>
      <c r="F11" s="20"/>
      <c r="G11" s="18">
        <f>ROUND(33.67866,2)</f>
        <v>33.68</v>
      </c>
      <c r="H11" s="19"/>
      <c r="I11" s="18"/>
      <c r="J11" s="18"/>
      <c r="K11" s="19">
        <f t="shared" si="1"/>
        <v>0</v>
      </c>
      <c r="L11" s="36">
        <v>0.13</v>
      </c>
      <c r="M11" s="19">
        <f t="shared" si="2"/>
        <v>0</v>
      </c>
      <c r="N11" s="37">
        <f t="shared" si="0"/>
        <v>0</v>
      </c>
      <c r="O11" s="39"/>
      <c r="S11" s="2"/>
      <c r="T11" s="2"/>
    </row>
    <row r="12" s="3" customFormat="1" ht="67" customHeight="1" spans="1:20">
      <c r="A12" s="13">
        <v>7</v>
      </c>
      <c r="B12" s="14" t="s">
        <v>19</v>
      </c>
      <c r="C12" s="15" t="s">
        <v>30</v>
      </c>
      <c r="D12" s="16"/>
      <c r="E12" s="16" t="s">
        <v>22</v>
      </c>
      <c r="F12" s="20"/>
      <c r="G12" s="18">
        <v>4</v>
      </c>
      <c r="H12" s="19"/>
      <c r="I12" s="18"/>
      <c r="J12" s="18"/>
      <c r="K12" s="19">
        <f t="shared" si="1"/>
        <v>0</v>
      </c>
      <c r="L12" s="36">
        <v>0.13</v>
      </c>
      <c r="M12" s="19">
        <f t="shared" si="2"/>
        <v>0</v>
      </c>
      <c r="N12" s="37">
        <f t="shared" ref="N7:N15" si="3">G12*M12</f>
        <v>0</v>
      </c>
      <c r="O12" s="39"/>
      <c r="S12" s="2"/>
      <c r="T12" s="2"/>
    </row>
    <row r="13" s="3" customFormat="1" ht="67.5" spans="1:20">
      <c r="A13" s="13">
        <v>8</v>
      </c>
      <c r="B13" s="14" t="s">
        <v>19</v>
      </c>
      <c r="C13" s="15" t="s">
        <v>31</v>
      </c>
      <c r="D13" s="16"/>
      <c r="E13" s="16" t="s">
        <v>22</v>
      </c>
      <c r="F13" s="20"/>
      <c r="G13" s="18">
        <f>ROUND(8.7389,2)</f>
        <v>8.74</v>
      </c>
      <c r="H13" s="19"/>
      <c r="I13" s="18"/>
      <c r="J13" s="18"/>
      <c r="K13" s="19">
        <f t="shared" si="1"/>
        <v>0</v>
      </c>
      <c r="L13" s="36">
        <v>0.13</v>
      </c>
      <c r="M13" s="19">
        <f t="shared" si="2"/>
        <v>0</v>
      </c>
      <c r="N13" s="37">
        <f t="shared" si="3"/>
        <v>0</v>
      </c>
      <c r="O13" s="39"/>
      <c r="S13" s="2"/>
      <c r="T13" s="2"/>
    </row>
    <row r="14" s="3" customFormat="1" ht="67.5" spans="1:20">
      <c r="A14" s="13">
        <v>9</v>
      </c>
      <c r="B14" s="14" t="s">
        <v>19</v>
      </c>
      <c r="C14" s="15" t="s">
        <v>32</v>
      </c>
      <c r="D14" s="16"/>
      <c r="E14" s="16" t="s">
        <v>22</v>
      </c>
      <c r="F14" s="20"/>
      <c r="G14" s="18">
        <f>ROUND(0.85402617,2)</f>
        <v>0.85</v>
      </c>
      <c r="H14" s="19"/>
      <c r="I14" s="18"/>
      <c r="J14" s="18"/>
      <c r="K14" s="19">
        <f t="shared" si="1"/>
        <v>0</v>
      </c>
      <c r="L14" s="36">
        <v>0.13</v>
      </c>
      <c r="M14" s="19">
        <f t="shared" si="2"/>
        <v>0</v>
      </c>
      <c r="N14" s="37">
        <f t="shared" si="3"/>
        <v>0</v>
      </c>
      <c r="O14" s="39"/>
      <c r="S14" s="2"/>
      <c r="T14" s="2"/>
    </row>
    <row r="15" s="3" customFormat="1" ht="67.5" spans="1:20">
      <c r="A15" s="13">
        <v>10</v>
      </c>
      <c r="B15" s="14" t="s">
        <v>19</v>
      </c>
      <c r="C15" s="15" t="s">
        <v>33</v>
      </c>
      <c r="D15" s="16"/>
      <c r="E15" s="16" t="s">
        <v>22</v>
      </c>
      <c r="F15" s="20"/>
      <c r="G15" s="18">
        <f>ROUND(0.5258,2)</f>
        <v>0.53</v>
      </c>
      <c r="H15" s="19"/>
      <c r="I15" s="18"/>
      <c r="J15" s="18"/>
      <c r="K15" s="19">
        <f t="shared" si="1"/>
        <v>0</v>
      </c>
      <c r="L15" s="36">
        <v>0.13</v>
      </c>
      <c r="M15" s="19">
        <f t="shared" si="2"/>
        <v>0</v>
      </c>
      <c r="N15" s="37">
        <f t="shared" si="3"/>
        <v>0</v>
      </c>
      <c r="O15" s="39"/>
      <c r="P15" s="40"/>
      <c r="Q15" s="43"/>
      <c r="S15" s="2"/>
      <c r="T15" s="2"/>
    </row>
    <row r="16" s="3" customFormat="1" ht="30" customHeight="1" spans="1:15">
      <c r="A16" s="13"/>
      <c r="B16" s="21" t="s">
        <v>34</v>
      </c>
      <c r="C16" s="22"/>
      <c r="D16" s="23"/>
      <c r="E16" s="24"/>
      <c r="F16" s="16" t="s">
        <v>35</v>
      </c>
      <c r="G16" s="16">
        <v>1</v>
      </c>
      <c r="H16" s="16"/>
      <c r="I16" s="16"/>
      <c r="J16" s="16"/>
      <c r="K16" s="19"/>
      <c r="L16" s="24"/>
      <c r="M16" s="24"/>
      <c r="N16" s="37">
        <v>50000</v>
      </c>
      <c r="O16" s="19"/>
    </row>
    <row r="17" s="3" customFormat="1" ht="30" customHeight="1" spans="1:18">
      <c r="A17" s="25"/>
      <c r="B17" s="26" t="s">
        <v>36</v>
      </c>
      <c r="C17" s="27"/>
      <c r="D17" s="28"/>
      <c r="E17" s="26"/>
      <c r="F17" s="27"/>
      <c r="G17" s="27"/>
      <c r="H17" s="27"/>
      <c r="I17" s="27"/>
      <c r="J17" s="27"/>
      <c r="K17" s="19"/>
      <c r="L17" s="28"/>
      <c r="M17" s="24"/>
      <c r="N17" s="41"/>
      <c r="O17" s="42"/>
      <c r="R17" s="44"/>
    </row>
    <row r="18" spans="18:18">
      <c r="R18" s="44"/>
    </row>
  </sheetData>
  <protectedRanges>
    <protectedRange sqref="H6:J15 O6 L6:L15 B17 N17" name="区域1"/>
  </protectedRanges>
  <mergeCells count="22">
    <mergeCell ref="A1:O1"/>
    <mergeCell ref="A2:O2"/>
    <mergeCell ref="A3:O3"/>
    <mergeCell ref="K4:M4"/>
    <mergeCell ref="B16:D16"/>
    <mergeCell ref="B17:D17"/>
    <mergeCell ref="A4:A5"/>
    <mergeCell ref="B4:B5"/>
    <mergeCell ref="C4:C5"/>
    <mergeCell ref="D4:D5"/>
    <mergeCell ref="D6:D15"/>
    <mergeCell ref="E4:E5"/>
    <mergeCell ref="F4:F5"/>
    <mergeCell ref="F6:F15"/>
    <mergeCell ref="G4:G5"/>
    <mergeCell ref="H4:H5"/>
    <mergeCell ref="I4:I5"/>
    <mergeCell ref="J4:J5"/>
    <mergeCell ref="N4:N5"/>
    <mergeCell ref="O4:O5"/>
    <mergeCell ref="O6:O15"/>
    <mergeCell ref="R17:R18"/>
  </mergeCells>
  <printOptions horizontalCentered="1"/>
  <pageMargins left="0.196527777777778" right="0.196527777777778" top="0.393055555555556" bottom="0.393055555555556" header="0.5" footer="0.5"/>
  <pageSetup paperSize="9" scale="66" orientation="portrait" horizontalDpi="600"/>
  <headerFooter/>
  <rowBreaks count="1" manualBreakCount="1">
    <brk id="17" max="14" man="1"/>
  </rowBreaks>
  <colBreaks count="1" manualBreakCount="1">
    <brk id="15" max="65535" man="1"/>
  </colBreaks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17</xdr:col>
                <xdr:colOff>0</xdr:colOff>
                <xdr:row>17</xdr:row>
                <xdr:rowOff>0</xdr:rowOff>
              </from>
              <to>
                <xdr:col>18</xdr:col>
                <xdr:colOff>123825</xdr:colOff>
                <xdr:row>18</xdr:row>
                <xdr:rowOff>57150</xdr:rowOff>
              </to>
            </anchor>
          </controlPr>
        </control>
      </mc:Choice>
      <mc:Fallback>
        <control shapeId="1025" r:id="rId3" name="HTMLHidde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李康天</cp:lastModifiedBy>
  <dcterms:created xsi:type="dcterms:W3CDTF">2019-11-01T03:25:08Z</dcterms:created>
  <dcterms:modified xsi:type="dcterms:W3CDTF">2026-04-27T01:26:20Z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7DF3E252263A4C738FBFC6DF31D00B0B</vt:lpwstr>
  </property>
  <property fmtid="{D5CDD505-2E9C-101B-9397-08002B2CF9AE}" pid="4" name="KSOReadingLayout">
    <vt:bool>false</vt:bool>
  </property>
  <property fmtid="{D5CDD505-2E9C-101B-9397-08002B2CF9AE}" pid="5" name="CalculationRule">
    <vt:r8>0</vt:r8>
  </property>
</Properties>
</file>