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8" firstSheet="1" activeTab="1"/>
  </bookViews>
  <sheets>
    <sheet name="目标成本（财务口径）" sheetId="2" state="hidden" r:id="rId1"/>
    <sheet name="清单" sheetId="9" r:id="rId2"/>
  </sheets>
  <definedNames>
    <definedName name="_xlnm._FilterDatabase" localSheetId="1" hidden="1">清单!$A$1:$H$16</definedName>
    <definedName name="UFPrn20080715162728">#REF!</definedName>
    <definedName name="a">EVALUATE(#REF!)</definedName>
    <definedName name="a临时工程">#REF!</definedName>
    <definedName name="dd">#REF!</definedName>
    <definedName name="fff">#REF!</definedName>
    <definedName name="安装1">#REF!</definedName>
    <definedName name="安装工程">#REF!</definedName>
    <definedName name="尺子">#REF!</definedName>
    <definedName name="错误">#REF!</definedName>
    <definedName name="打发打发">#REF!</definedName>
    <definedName name="单价表">#REF!</definedName>
    <definedName name="地库、人防">#REF!</definedName>
    <definedName name="地上">#REF!</definedName>
    <definedName name="地下">#REF!</definedName>
    <definedName name="汇总表">#REF!</definedName>
    <definedName name="见习生定职及员工工资变动计算">#REF!</definedName>
    <definedName name="结果">EVALUATE(#REF!)</definedName>
    <definedName name="楼">#REF!</definedName>
    <definedName name="人">#REF!</definedName>
    <definedName name="现场管理费汇总">#REF!</definedName>
    <definedName name="一致">#REF!</definedName>
    <definedName name="战争">#REF!</definedName>
    <definedName name="_xlnm.Print_Titles" localSheetId="0">'目标成本（财务口径）'!$1:$3</definedName>
    <definedName name="_xlnm.Print_Area" localSheetId="0">'目标成本（财务口径）'!$A$1:$F$38</definedName>
    <definedName name="mj_1">#REF!</definedName>
    <definedName name="mj_2">#REF!</definedName>
    <definedName name="UFPrn20080715162728" localSheetId="1">#REF!</definedName>
    <definedName name="a" localSheetId="1">EVALUATE(#REF!)</definedName>
    <definedName name="a临时工程" localSheetId="1">#REF!</definedName>
    <definedName name="dd" localSheetId="1">#REF!</definedName>
    <definedName name="fff" localSheetId="1">#REF!</definedName>
    <definedName name="安装1" localSheetId="1">#REF!</definedName>
    <definedName name="安装工程" localSheetId="1">#REF!</definedName>
    <definedName name="尺子" localSheetId="1">#REF!</definedName>
    <definedName name="错误" localSheetId="1">#REF!</definedName>
    <definedName name="打发打发" localSheetId="1">#REF!</definedName>
    <definedName name="单价表" localSheetId="1">#REF!</definedName>
    <definedName name="地库、人防" localSheetId="1">#REF!</definedName>
    <definedName name="地上" localSheetId="1">#REF!</definedName>
    <definedName name="地下" localSheetId="1">#REF!</definedName>
    <definedName name="汇总表" localSheetId="1">#REF!</definedName>
    <definedName name="见习生定职及员工工资变动计算" localSheetId="1">#REF!</definedName>
    <definedName name="结果" localSheetId="1">EVALUATE(#REF!)</definedName>
    <definedName name="楼" localSheetId="1">#REF!</definedName>
    <definedName name="人" localSheetId="1">#REF!</definedName>
    <definedName name="现场管理费汇总" localSheetId="1">#REF!</definedName>
    <definedName name="一致" localSheetId="1">#REF!</definedName>
    <definedName name="战争" localSheetId="1">#REF!</definedName>
    <definedName name="mj_1" localSheetId="1">#REF!</definedName>
    <definedName name="mj_2" localSheetId="1">#REF!</definedName>
    <definedName name="_xlnm.Print_Titles" localSheetId="1">清单!$1:$4</definedName>
    <definedName name="_xlnm.Print_Area" localSheetId="1">清单!$A$1:$H$12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何小瑜</author>
  </authors>
  <commentList>
    <comment ref="E21" authorId="0">
      <text>
        <r>
          <rPr>
            <sz val="9"/>
            <rFont val="宋体"/>
            <charset val="134"/>
          </rPr>
          <t>见取值表。南粤、市政、自营、联营分摊比例各不同</t>
        </r>
      </text>
    </comment>
    <comment ref="E22" authorId="0">
      <text>
        <r>
          <rPr>
            <sz val="9"/>
            <rFont val="宋体"/>
            <charset val="134"/>
          </rPr>
          <t>同上</t>
        </r>
      </text>
    </comment>
  </commentList>
</comments>
</file>

<file path=xl/sharedStrings.xml><?xml version="1.0" encoding="utf-8"?>
<sst xmlns="http://schemas.openxmlformats.org/spreadsheetml/2006/main" count="118" uniqueCount="103">
  <si>
    <t>正方建设——项目目标成本测算</t>
  </si>
  <si>
    <t>项目名称：香洲区第二人民医院门诊楼及住院部外墙翻新项目</t>
  </si>
  <si>
    <t>单位：元</t>
  </si>
  <si>
    <t>序号</t>
  </si>
  <si>
    <t>科目名称</t>
  </si>
  <si>
    <t>金额（含税）</t>
  </si>
  <si>
    <t>金额（不含税）</t>
  </si>
  <si>
    <t>税率/分摊率</t>
  </si>
  <si>
    <t>含税占比</t>
  </si>
  <si>
    <t>一</t>
  </si>
  <si>
    <t>工程收入</t>
  </si>
  <si>
    <t>二</t>
  </si>
  <si>
    <t>成本合计</t>
  </si>
  <si>
    <t>（一）</t>
  </si>
  <si>
    <t>直接成本（1+2+...+6）</t>
  </si>
  <si>
    <t>1</t>
  </si>
  <si>
    <t>专业分包</t>
  </si>
  <si>
    <t>2</t>
  </si>
  <si>
    <t>劳务分包</t>
  </si>
  <si>
    <t>3</t>
  </si>
  <si>
    <t>材料费</t>
  </si>
  <si>
    <t>4</t>
  </si>
  <si>
    <t>机械使用费</t>
  </si>
  <si>
    <t>5</t>
  </si>
  <si>
    <t>其他直接费</t>
  </si>
  <si>
    <t>（1）</t>
  </si>
  <si>
    <t>临时设施费（含办公家具）</t>
  </si>
  <si>
    <t>（2）</t>
  </si>
  <si>
    <t>水电费</t>
  </si>
  <si>
    <t>（3）</t>
  </si>
  <si>
    <t>试验费</t>
  </si>
  <si>
    <t>（4）</t>
  </si>
  <si>
    <t>二次搬运费</t>
  </si>
  <si>
    <t>（5）</t>
  </si>
  <si>
    <t>（6）</t>
  </si>
  <si>
    <t>......</t>
  </si>
  <si>
    <t>（7）</t>
  </si>
  <si>
    <t>（二）</t>
  </si>
  <si>
    <t>间接成本（1+2+3+4）</t>
  </si>
  <si>
    <t>工程保险费用</t>
  </si>
  <si>
    <t>项目管理费用</t>
  </si>
  <si>
    <t>公司管理费</t>
  </si>
  <si>
    <t>安全文明施工费</t>
  </si>
  <si>
    <t>4.1</t>
  </si>
  <si>
    <t>安全措施费</t>
  </si>
  <si>
    <t>其他</t>
  </si>
  <si>
    <t>三</t>
  </si>
  <si>
    <t>税金</t>
  </si>
  <si>
    <t>销项税额</t>
  </si>
  <si>
    <t>进项税额</t>
  </si>
  <si>
    <t>劳务+材料税费</t>
  </si>
  <si>
    <t>增值税</t>
  </si>
  <si>
    <t>销项-进项</t>
  </si>
  <si>
    <t>附加税</t>
  </si>
  <si>
    <t>印花税</t>
  </si>
  <si>
    <t>四</t>
  </si>
  <si>
    <t>毛利</t>
  </si>
  <si>
    <t>五</t>
  </si>
  <si>
    <t>毛利率</t>
  </si>
  <si>
    <t>六</t>
  </si>
  <si>
    <t>所得税</t>
  </si>
  <si>
    <t>七</t>
  </si>
  <si>
    <t>净利润</t>
  </si>
  <si>
    <t>八</t>
  </si>
  <si>
    <t>净利率</t>
  </si>
  <si>
    <t>项
目
部</t>
  </si>
  <si>
    <t>商务负责人：</t>
  </si>
  <si>
    <t>项目负责人：</t>
  </si>
  <si>
    <t>项目分管领导：</t>
  </si>
  <si>
    <t>成
本
招
采
部</t>
  </si>
  <si>
    <t>复核人：</t>
  </si>
  <si>
    <t>审核人：</t>
  </si>
  <si>
    <t>部门负责人：</t>
  </si>
  <si>
    <t>大镜山体育公园提升改造工程-设备采购部分-招标预算价清单</t>
  </si>
  <si>
    <t>工程名称:大镜山体育公园提升改造工程-设备采购部分</t>
  </si>
  <si>
    <t>项目名称</t>
  </si>
  <si>
    <t>项目特征描述</t>
  </si>
  <si>
    <t>计量
单位</t>
  </si>
  <si>
    <t>工程量</t>
  </si>
  <si>
    <t>金 额(元)</t>
  </si>
  <si>
    <t>备注</t>
  </si>
  <si>
    <t>全费用综合单价</t>
  </si>
  <si>
    <t>合价</t>
  </si>
  <si>
    <t>球场坐凳</t>
  </si>
  <si>
    <t>不锈钢椅</t>
  </si>
  <si>
    <r>
      <rPr>
        <sz val="9"/>
        <color rgb="FF000000"/>
        <rFont val="宋体"/>
        <charset val="134"/>
      </rPr>
      <t>1、统一尺寸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：1500×400×420mm（长×宽×高）
2、椅架采用304不锈钢方管≥50×50×1.2mm，椅面采用PS塑木≥20mm厚，单椅承重≥300kg
结构无变形
3、防腐等级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：不锈钢盐雾测试≥48小时无锈蚀，塑木防水防潮，符合GB/T 35607.1-2017标准
4、不锈钢部分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：氩弧焊接，焊道平整拉丝处理，无尖锐边角塑木部分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：表面防滑纹理，边缘圆弧过渡，无毛刺
5、安装方式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：膨胀螺栓固定，抗风等级≥8级，安装后无晃动，所有部件无外露尖角，避免划伤
6、质保期限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：整体质保≥3年，不锈钢终身防锈，塑木质保≥5年，服务响应</t>
    </r>
    <r>
      <rPr>
        <sz val="9"/>
        <color rgb="FF000000"/>
        <rFont val="Times New Roman"/>
        <charset val="134"/>
      </rPr>
      <t>‌</t>
    </r>
    <r>
      <rPr>
        <sz val="9"/>
        <color rgb="FF000000"/>
        <rFont val="宋体"/>
        <charset val="134"/>
      </rPr>
      <t>：本地供应商24小时内响应售后需求，48小时内完成维修</t>
    </r>
  </si>
  <si>
    <t>套</t>
  </si>
  <si>
    <t>智能健身设备</t>
  </si>
  <si>
    <t>智能划船器</t>
  </si>
  <si>
    <t>1、主要承载立柱 ：采用≥150*120*3（mm）钢管。
2、主要承载横梁 ：采用直径 ≥102*5（mm）的钢管。
3、技术指标： 器材上顶采用张拉膜结构 ，耐候性强 ，可满足室外使用年限 ≥15年，伞顶内部配置LED节能照明灯 ，满足夜晚健身照明需求 。太阳能系统采用单晶硅 ≥50W太阳能板 ，12V锂电池 ， 电池容量 ≥16Ah，在充满电的情况下 ，可供设备使用≥24小时。器材具有2站式运动位 ，可2人同时使用 。
4、产品特性： 显示屏供电采用太阳能自发电系统 ，软件具有后台数据统计和处理系统平台 ，屏幕可显示日期 、运动时间 、运动次数 、运动卡路里等功能 ，并能通过手机微信小程序显示上述数据、统计锻炼数据及提供锻炼建议 。
5.、产品使用寿命＞8年，符合国家强制标准要求 ，通过经国家认可的器材质量认证机构的产品质量认证证书。
6、含基础土方开挖及回填，模版安拆、混凝土浇筑、钢筋及预埋件制作安装等，混凝土等级：C30商品混凝土，综合考虑按图纸和规范要求而实施、完成这项工程的一切有关费用。</t>
  </si>
  <si>
    <t>智能漫步机</t>
  </si>
  <si>
    <t>1、主要承载立柱 ：采用≥150*120*3（mm）钢管。
2、主要承载横梁 ：采用直径 ≥102*5（mm）的钢管。
3、技术指标： 器材上顶采用张拉膜结构 ，耐候性强 ，可满足室外使用年限 ≥15年，伞顶内部配置LED节能照明灯 ，满足夜晚健身照明需求 。太阳能系统采用单晶硅 ≥50W太阳能板 ，12V锂电池 ， 电池容量 ≥16Ah，在充满电的情况下 ，可供设备使用≥24小时。器材具有2站式运动位 ，可2人同时使用 。
4、产品特性： 显示屏供电采用太阳能自发电系统 ，软件具有后台数据统计和处理系统平台 ，屏幕可显示日期 、运动时间 、运动次数 、运动卡路里等功能 ，并能通过手机微信小程序显示上述数据、统计锻炼数据及提供锻炼建议 。
5、产品使用寿命＞8年，符合国家强制标准要求 ，通过经国家认可的器材质量认证机构的产品质量认证证书。
6、含基础土方开挖及回填，模版安拆、混凝土浇筑、钢筋及预埋件制作安装等，混凝土等级：C30商品混凝土，综合考虑按图纸和规范要求而实施、完成这项工程的一切有关费用。</t>
  </si>
  <si>
    <t>智能推举训练器</t>
  </si>
  <si>
    <t>1、主要承载立柱 ：采用≥150*120*3（mm）钢管。
2、主要承载横梁 ：采用直径 ≥76*3（mm）的钢管。
3、技术指标： 器材上顶采用张拉膜结构 ，耐候性强 ，可满足室外使用年限 ≥15年，伞顶内部配置LED节能照明灯 ，满足夜晚健身照明需求 。太阳能系统采用单晶硅 ≥50W太阳能板 ，12V锂电池 ， 电池容量 ≥16Ah，在充满电的情况下 ，可供设备使用≥24小时。器材具有2站式运动位 ，可2人同时使用 。
4、产品特性： 显示屏供电采用太阳能自发电系统 ，软件具有后台数据统计和处理系统平台 ，屏幕可显示日期 、运动时间 、运动次数 、运动卡路里等功能 ，并能通过手机微信小程序显示上述数据、统计锻炼数据及提供锻炼建议 。
5、产品使用寿命＞8年，符合国家强制标准要求 ，通过经国家认可的器材质量认证机构的产品质量认证证书。
6、含基础土方开挖及回填，模版安拆、混凝土浇筑、钢筋及预埋件制作安装等，混凝土等级：C30商品混凝土，综合考虑按图纸和规范要求而实施、完成这项工程的一切有关费用。</t>
  </si>
  <si>
    <t>儿童游乐设备</t>
  </si>
  <si>
    <t>1、规格：约20米*2米*3.5米（长*宽*高）
2、质材坚固，所有镀锌管钢制件均经除锈、磷化等金属表面处理后喷塑，长期使用不锈蚀。
3、塑料为食品级塑料，安全、无毒，颜色稳定、抗老化。
4、镀锌管主支柱直径 ＞12cm*壁厚 0.2cm，镀锌管整体加工后经特殊工艺处理防锈，室外聚酯系树脂粉体涂装高温烤漆、高温固化、表面光滑、抗紫外线、抗腐蚀、色彩鲜艳、不易脱落 。
5、镀锌管配件：镀锌管整体加工后经特殊工艺处理防锈表面处理：CO2 气体保护焊、室外聚酯系树脂粉体涂装高温电磁烤漆、高温固化、表面光滑、抗紫外线、抗腐蚀、色彩鲜艳、不易脱落。
6、塑料：采用食品级专用塑料粒子，颜色与基材密不可分。
7、含基础土方开挖及回填，模版安拆、混凝土浇筑、钢筋及预埋件制作安装等，混凝土等级：C30商品混凝土，综合考虑按图纸和规范要求而实施、完成这项工程的一切有关费用。</t>
  </si>
  <si>
    <t>预留金</t>
  </si>
  <si>
    <t>项</t>
  </si>
  <si>
    <t>合计（含13%增值税专用发票）</t>
  </si>
  <si>
    <t>元</t>
  </si>
  <si>
    <t>备注：
1、综合单价为含税,运输费、运输保险费、材料送检费用、货到工地、卸货；
2、供货日期、供货品质严格按照甲方要求供应；
3、结算按实际发生量计算，施工过程中涉及数量必须及时进行签字确认。
4、投标人需无条件配合甲方要求送样定版。</t>
  </si>
  <si>
    <t>编制：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</si>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</sst>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  <numFmt numFmtId="179" formatCode="0.0%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8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Dialog.plai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/>
    <xf numFmtId="0" fontId="41" fillId="0" borderId="0">
      <alignment vertical="center"/>
    </xf>
    <xf numFmtId="0" fontId="0" fillId="0" borderId="0">
      <alignment vertical="center"/>
    </xf>
    <xf numFmtId="0" fontId="0" fillId="0" borderId="0"/>
    <xf numFmtId="0" fontId="41" fillId="0" borderId="0"/>
    <xf numFmtId="0" fontId="11" fillId="0" borderId="0">
      <alignment vertical="center"/>
    </xf>
    <xf numFmtId="0" fontId="41" fillId="0" borderId="0" applyProtection="0"/>
    <xf numFmtId="43" fontId="41" fillId="0" borderId="0"/>
  </cellStyleXfs>
  <cellXfs count="8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 applyProtection="1">
      <alignment horizontal="center" vertical="center" wrapText="1"/>
    </xf>
    <xf numFmtId="177" fontId="8" fillId="2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 applyProtection="1">
      <alignment horizontal="center" vertical="center" wrapText="1"/>
    </xf>
    <xf numFmtId="177" fontId="8" fillId="2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left" vertical="center" wrapText="1"/>
    </xf>
    <xf numFmtId="0" fontId="12" fillId="2" borderId="5" xfId="0" applyNumberFormat="1" applyFont="1" applyFill="1" applyBorder="1" applyAlignment="1" applyProtection="1">
      <alignment horizontal="left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176" fontId="11" fillId="2" borderId="5" xfId="0" applyNumberFormat="1" applyFont="1" applyFill="1" applyBorder="1" applyAlignment="1" applyProtection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10" fontId="1" fillId="0" borderId="0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176" fontId="8" fillId="2" borderId="5" xfId="0" applyNumberFormat="1" applyFont="1" applyFill="1" applyBorder="1" applyAlignment="1" applyProtection="1">
      <alignment horizontal="right" vertical="center" wrapText="1"/>
    </xf>
    <xf numFmtId="2" fontId="8" fillId="2" borderId="5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5" fillId="2" borderId="5" xfId="0" applyNumberFormat="1" applyFont="1" applyFill="1" applyBorder="1" applyAlignment="1" applyProtection="1">
      <alignment horizontal="left" vertical="center" wrapText="1"/>
    </xf>
    <xf numFmtId="178" fontId="8" fillId="2" borderId="5" xfId="0" applyNumberFormat="1" applyFont="1" applyFill="1" applyBorder="1" applyAlignment="1" applyProtection="1">
      <alignment horizontal="right" vertical="center" wrapText="1"/>
    </xf>
    <xf numFmtId="0" fontId="16" fillId="0" borderId="6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177" fontId="17" fillId="0" borderId="8" xfId="0" applyNumberFormat="1" applyFont="1" applyFill="1" applyBorder="1" applyAlignment="1">
      <alignment horizontal="left" vertical="center"/>
    </xf>
    <xf numFmtId="177" fontId="17" fillId="0" borderId="9" xfId="0" applyNumberFormat="1" applyFont="1" applyFill="1" applyBorder="1" applyAlignment="1">
      <alignment horizontal="left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>
      <alignment vertical="center"/>
    </xf>
    <xf numFmtId="10" fontId="5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left"/>
    </xf>
    <xf numFmtId="43" fontId="5" fillId="0" borderId="0" xfId="1" applyFont="1" applyFill="1" applyAlignment="1">
      <alignment horizontal="left"/>
    </xf>
    <xf numFmtId="10" fontId="5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9" fillId="0" borderId="5" xfId="0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horizontal="center" vertical="center"/>
    </xf>
    <xf numFmtId="1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9" fontId="6" fillId="0" borderId="5" xfId="0" applyNumberFormat="1" applyFont="1" applyFill="1" applyBorder="1" applyAlignment="1">
      <alignment horizontal="center" vertical="center"/>
    </xf>
    <xf numFmtId="9" fontId="5" fillId="0" borderId="5" xfId="3" applyFont="1" applyFill="1" applyBorder="1">
      <alignment vertical="center"/>
    </xf>
    <xf numFmtId="49" fontId="19" fillId="0" borderId="5" xfId="0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left" vertical="center"/>
    </xf>
    <xf numFmtId="43" fontId="5" fillId="0" borderId="5" xfId="1" applyFont="1" applyFill="1" applyBorder="1">
      <alignment vertical="center"/>
    </xf>
    <xf numFmtId="9" fontId="5" fillId="0" borderId="5" xfId="0" applyNumberFormat="1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>
      <alignment vertical="center"/>
    </xf>
    <xf numFmtId="179" fontId="5" fillId="0" borderId="5" xfId="3" applyNumberFormat="1" applyFont="1" applyFill="1" applyBorder="1">
      <alignment vertical="center"/>
    </xf>
    <xf numFmtId="49" fontId="21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>
      <alignment vertical="center"/>
    </xf>
    <xf numFmtId="9" fontId="5" fillId="0" borderId="5" xfId="0" applyNumberFormat="1" applyFont="1" applyFill="1" applyBorder="1" applyAlignment="1">
      <alignment vertical="center"/>
    </xf>
    <xf numFmtId="179" fontId="5" fillId="0" borderId="5" xfId="3" applyNumberFormat="1" applyFont="1" applyFill="1" applyBorder="1" applyAlignment="1">
      <alignment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6" fillId="0" borderId="5" xfId="1" applyNumberFormat="1" applyFont="1" applyFill="1" applyBorder="1">
      <alignment vertical="center"/>
    </xf>
    <xf numFmtId="43" fontId="5" fillId="0" borderId="5" xfId="1" applyNumberFormat="1" applyFont="1" applyFill="1" applyBorder="1">
      <alignment vertical="center"/>
    </xf>
    <xf numFmtId="43" fontId="6" fillId="0" borderId="5" xfId="1" applyFont="1" applyFill="1" applyBorder="1">
      <alignment vertical="center"/>
    </xf>
    <xf numFmtId="43" fontId="6" fillId="0" borderId="5" xfId="1" applyNumberFormat="1" applyFont="1" applyFill="1" applyBorder="1">
      <alignment vertical="center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 2" xfId="49"/>
    <cellStyle name="常规 3 2 2" xfId="50"/>
    <cellStyle name="常规 10" xfId="51"/>
    <cellStyle name="常规 10 2" xfId="52"/>
    <cellStyle name="常规 2 4" xfId="53"/>
    <cellStyle name="常规 10 2 2" xfId="54"/>
    <cellStyle name="常规 14" xfId="55"/>
    <cellStyle name="千位分隔 2" xfId="56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 summaryRight="0"/>
    <pageSetUpPr fitToPage="1"/>
  </sheetPr>
  <dimension ref="A1:F38"/>
  <sheetViews>
    <sheetView view="pageBreakPreview" zoomScale="130" zoomScaleNormal="100" workbookViewId="0">
      <pane xSplit="2" ySplit="6" topLeftCell="C25" activePane="bottomRight" state="frozen"/>
      <selection/>
      <selection pane="topRight"/>
      <selection pane="bottomLeft"/>
      <selection pane="bottomRight" activeCell="D32" sqref="D32"/>
    </sheetView>
  </sheetViews>
  <sheetFormatPr defaultColWidth="9" defaultRowHeight="13.5" outlineLevelCol="5"/>
  <cols>
    <col min="1" max="1" width="6.13333333333333" style="10" customWidth="1"/>
    <col min="2" max="2" width="25.25" style="54" customWidth="1"/>
    <col min="3" max="3" width="17.25" style="55" customWidth="1"/>
    <col min="4" max="4" width="17.5583333333333" style="55" customWidth="1"/>
    <col min="5" max="5" width="14.1333333333333" style="56" customWidth="1"/>
    <col min="6" max="6" width="10.225" style="53" customWidth="1"/>
    <col min="7" max="7" width="13.3833333333333" style="53" customWidth="1"/>
    <col min="8" max="16384" width="9" style="53"/>
  </cols>
  <sheetData>
    <row r="1" ht="20.25" spans="1:6">
      <c r="A1" s="57" t="s">
        <v>0</v>
      </c>
      <c r="B1" s="57"/>
      <c r="C1" s="57"/>
      <c r="D1" s="57"/>
      <c r="E1" s="57"/>
      <c r="F1" s="57"/>
    </row>
    <row r="2" s="52" customFormat="1" ht="14" customHeight="1" spans="1:6">
      <c r="A2" s="58" t="s">
        <v>1</v>
      </c>
      <c r="B2" s="58"/>
      <c r="C2" s="59"/>
      <c r="D2" s="59"/>
      <c r="E2" s="60"/>
      <c r="F2" s="61" t="s">
        <v>2</v>
      </c>
    </row>
    <row r="3" ht="24" customHeight="1" spans="1:6">
      <c r="A3" s="62" t="s">
        <v>3</v>
      </c>
      <c r="B3" s="62" t="s">
        <v>4</v>
      </c>
      <c r="C3" s="63" t="s">
        <v>5</v>
      </c>
      <c r="D3" s="63" t="s">
        <v>6</v>
      </c>
      <c r="E3" s="64" t="s">
        <v>7</v>
      </c>
      <c r="F3" s="62" t="s">
        <v>8</v>
      </c>
    </row>
    <row r="4" ht="26.25" customHeight="1" spans="1:6">
      <c r="A4" s="62" t="s">
        <v>9</v>
      </c>
      <c r="B4" s="65" t="s">
        <v>10</v>
      </c>
      <c r="C4" s="63" t="e">
        <f>清单!#REF!</f>
        <v>#REF!</v>
      </c>
      <c r="D4" s="63" t="e">
        <f>C4/(1+E4)</f>
        <v>#REF!</v>
      </c>
      <c r="E4" s="66">
        <v>0.09</v>
      </c>
      <c r="F4" s="67" t="e">
        <f>C4/$C$4</f>
        <v>#REF!</v>
      </c>
    </row>
    <row r="5" ht="22.5" customHeight="1" spans="1:6">
      <c r="A5" s="68" t="s">
        <v>11</v>
      </c>
      <c r="B5" s="69" t="s">
        <v>12</v>
      </c>
      <c r="C5" s="70" t="e">
        <f>C6+C19</f>
        <v>#REF!</v>
      </c>
      <c r="D5" s="70" t="e">
        <f>D6+D19</f>
        <v>#REF!</v>
      </c>
      <c r="E5" s="71"/>
      <c r="F5" s="67" t="e">
        <f>C5/$C$4</f>
        <v>#REF!</v>
      </c>
    </row>
    <row r="6" ht="22.5" customHeight="1" spans="1:6">
      <c r="A6" s="68" t="s">
        <v>13</v>
      </c>
      <c r="B6" s="69" t="s">
        <v>14</v>
      </c>
      <c r="C6" s="70" t="e">
        <f>C7+C8+C9+C11</f>
        <v>#REF!</v>
      </c>
      <c r="D6" s="70" t="e">
        <f>D7+D8+D9+D11</f>
        <v>#REF!</v>
      </c>
      <c r="E6" s="71"/>
      <c r="F6" s="67" t="e">
        <f>C6/$C$4</f>
        <v>#REF!</v>
      </c>
    </row>
    <row r="7" ht="22.5" customHeight="1" spans="1:6">
      <c r="A7" s="72" t="s">
        <v>15</v>
      </c>
      <c r="B7" s="73" t="s">
        <v>16</v>
      </c>
      <c r="C7" s="70"/>
      <c r="D7" s="70">
        <f>C7/(1+E7)</f>
        <v>0</v>
      </c>
      <c r="E7" s="71">
        <v>0.09</v>
      </c>
      <c r="F7" s="74"/>
    </row>
    <row r="8" ht="22.5" customHeight="1" spans="1:6">
      <c r="A8" s="72" t="s">
        <v>17</v>
      </c>
      <c r="B8" s="73" t="s">
        <v>18</v>
      </c>
      <c r="C8" s="70" t="e">
        <f>清单!#REF!</f>
        <v>#REF!</v>
      </c>
      <c r="D8" s="70" t="e">
        <f>C8/(1+E8)</f>
        <v>#REF!</v>
      </c>
      <c r="E8" s="71">
        <v>0.03</v>
      </c>
      <c r="F8" s="74"/>
    </row>
    <row r="9" ht="22.5" customHeight="1" spans="1:6">
      <c r="A9" s="72" t="s">
        <v>19</v>
      </c>
      <c r="B9" s="73" t="s">
        <v>20</v>
      </c>
      <c r="C9" s="70" t="e">
        <f>清单!#REF!</f>
        <v>#REF!</v>
      </c>
      <c r="D9" s="70" t="e">
        <f>C9/(1+E9)</f>
        <v>#REF!</v>
      </c>
      <c r="E9" s="71">
        <v>0.13</v>
      </c>
      <c r="F9" s="74"/>
    </row>
    <row r="10" ht="22.5" customHeight="1" spans="1:6">
      <c r="A10" s="72" t="s">
        <v>21</v>
      </c>
      <c r="B10" s="73" t="s">
        <v>22</v>
      </c>
      <c r="C10" s="70"/>
      <c r="D10" s="70"/>
      <c r="E10" s="71"/>
      <c r="F10" s="74"/>
    </row>
    <row r="11" ht="22.5" customHeight="1" collapsed="1" spans="1:6">
      <c r="A11" s="72" t="s">
        <v>23</v>
      </c>
      <c r="B11" s="73" t="s">
        <v>24</v>
      </c>
      <c r="C11" s="70"/>
      <c r="D11" s="70">
        <f>C11/(1+E11)</f>
        <v>0</v>
      </c>
      <c r="E11" s="71">
        <v>0.06</v>
      </c>
      <c r="F11" s="75" t="e">
        <f>C11/$C$4</f>
        <v>#REF!</v>
      </c>
    </row>
    <row r="12" ht="22.5" hidden="1" customHeight="1" outlineLevel="1" spans="1:6">
      <c r="A12" s="76" t="s">
        <v>25</v>
      </c>
      <c r="B12" s="73" t="s">
        <v>26</v>
      </c>
      <c r="C12" s="70"/>
      <c r="D12" s="70"/>
      <c r="E12" s="77"/>
      <c r="F12" s="75"/>
    </row>
    <row r="13" ht="22.5" hidden="1" customHeight="1" outlineLevel="1" spans="1:6">
      <c r="A13" s="76" t="s">
        <v>27</v>
      </c>
      <c r="B13" s="73" t="s">
        <v>28</v>
      </c>
      <c r="C13" s="70"/>
      <c r="D13" s="70"/>
      <c r="E13" s="77"/>
      <c r="F13" s="75"/>
    </row>
    <row r="14" ht="22.5" hidden="1" customHeight="1" outlineLevel="1" spans="1:6">
      <c r="A14" s="76" t="s">
        <v>29</v>
      </c>
      <c r="B14" s="73" t="s">
        <v>30</v>
      </c>
      <c r="C14" s="70"/>
      <c r="D14" s="70"/>
      <c r="E14" s="77"/>
      <c r="F14" s="75"/>
    </row>
    <row r="15" ht="22.5" hidden="1" customHeight="1" outlineLevel="1" spans="1:6">
      <c r="A15" s="76" t="s">
        <v>31</v>
      </c>
      <c r="B15" s="73" t="s">
        <v>32</v>
      </c>
      <c r="C15" s="70"/>
      <c r="D15" s="70"/>
      <c r="E15" s="77"/>
      <c r="F15" s="75"/>
    </row>
    <row r="16" ht="22.5" hidden="1" customHeight="1" outlineLevel="1" spans="1:6">
      <c r="A16" s="76" t="s">
        <v>33</v>
      </c>
      <c r="B16" s="73"/>
      <c r="C16" s="70"/>
      <c r="D16" s="70"/>
      <c r="E16" s="77"/>
      <c r="F16" s="75"/>
    </row>
    <row r="17" ht="22.5" hidden="1" customHeight="1" outlineLevel="1" spans="1:6">
      <c r="A17" s="76" t="s">
        <v>34</v>
      </c>
      <c r="B17" s="73" t="s">
        <v>35</v>
      </c>
      <c r="C17" s="70"/>
      <c r="D17" s="70"/>
      <c r="E17" s="77"/>
      <c r="F17" s="75"/>
    </row>
    <row r="18" ht="22.5" hidden="1" customHeight="1" outlineLevel="1" spans="1:6">
      <c r="A18" s="76" t="s">
        <v>36</v>
      </c>
      <c r="B18" s="73" t="s">
        <v>24</v>
      </c>
      <c r="C18" s="70"/>
      <c r="D18" s="70"/>
      <c r="E18" s="77"/>
      <c r="F18" s="75"/>
    </row>
    <row r="19" s="53" customFormat="1" ht="36" customHeight="1" spans="1:6">
      <c r="A19" s="68" t="s">
        <v>37</v>
      </c>
      <c r="B19" s="69" t="s">
        <v>38</v>
      </c>
      <c r="C19" s="70" t="e">
        <f>D19</f>
        <v>#REF!</v>
      </c>
      <c r="D19" s="70" t="e">
        <f>SUM('目标成本（财务口径）'!D20:D25)</f>
        <v>#REF!</v>
      </c>
      <c r="E19" s="77"/>
      <c r="F19" s="75" t="e">
        <f>C19/$C$4</f>
        <v>#REF!</v>
      </c>
    </row>
    <row r="20" s="53" customFormat="1" ht="22.5" customHeight="1" spans="1:6">
      <c r="A20" s="72" t="s">
        <v>15</v>
      </c>
      <c r="B20" s="73" t="s">
        <v>39</v>
      </c>
      <c r="C20" s="70"/>
      <c r="D20" s="70"/>
      <c r="E20" s="78"/>
      <c r="F20" s="79"/>
    </row>
    <row r="21" s="53" customFormat="1" ht="22.5" customHeight="1" spans="1:6">
      <c r="A21" s="72" t="s">
        <v>17</v>
      </c>
      <c r="B21" s="73" t="s">
        <v>40</v>
      </c>
      <c r="C21" s="70"/>
      <c r="D21" s="70" t="e">
        <f>'目标成本（财务口径）'!D4*E21</f>
        <v>#REF!</v>
      </c>
      <c r="E21" s="77" t="e">
        <f>#REF!</f>
        <v>#REF!</v>
      </c>
      <c r="F21" s="79"/>
    </row>
    <row r="22" s="53" customFormat="1" ht="22.5" customHeight="1" spans="1:6">
      <c r="A22" s="72" t="s">
        <v>19</v>
      </c>
      <c r="B22" s="73" t="s">
        <v>41</v>
      </c>
      <c r="C22" s="70"/>
      <c r="D22" s="70" t="e">
        <f>'目标成本（财务口径）'!D4*E22</f>
        <v>#REF!</v>
      </c>
      <c r="E22" s="77" t="e">
        <f>#REF!</f>
        <v>#REF!</v>
      </c>
      <c r="F22" s="79"/>
    </row>
    <row r="23" s="53" customFormat="1" ht="22.5" customHeight="1" spans="1:6">
      <c r="A23" s="72" t="s">
        <v>21</v>
      </c>
      <c r="B23" s="73" t="s">
        <v>42</v>
      </c>
      <c r="C23" s="70"/>
      <c r="D23" s="70"/>
      <c r="E23" s="77"/>
      <c r="F23" s="79"/>
    </row>
    <row r="24" s="53" customFormat="1" ht="22.5" customHeight="1" spans="1:6">
      <c r="A24" s="72" t="s">
        <v>43</v>
      </c>
      <c r="B24" s="73" t="s">
        <v>44</v>
      </c>
      <c r="C24" s="70"/>
      <c r="D24" s="70" t="e">
        <f>D6*E24</f>
        <v>#REF!</v>
      </c>
      <c r="E24" s="71">
        <v>0.02</v>
      </c>
      <c r="F24" s="79">
        <v>0.02</v>
      </c>
    </row>
    <row r="25" s="53" customFormat="1" ht="22.5" customHeight="1" spans="1:6">
      <c r="A25" s="72" t="s">
        <v>23</v>
      </c>
      <c r="B25" s="73" t="s">
        <v>45</v>
      </c>
      <c r="C25" s="70"/>
      <c r="D25" s="70"/>
      <c r="E25" s="78"/>
      <c r="F25" s="79"/>
    </row>
    <row r="26" s="53" customFormat="1" ht="22.5" customHeight="1" spans="1:6">
      <c r="A26" s="68" t="s">
        <v>46</v>
      </c>
      <c r="B26" s="69" t="s">
        <v>47</v>
      </c>
      <c r="C26" s="70" t="e">
        <f>C30+C31+C29</f>
        <v>#REF!</v>
      </c>
      <c r="D26" s="70" t="e">
        <f>D30+D31</f>
        <v>#REF!</v>
      </c>
      <c r="E26" s="77"/>
      <c r="F26" s="75" t="e">
        <f>C26/$C$4</f>
        <v>#REF!</v>
      </c>
    </row>
    <row r="27" ht="22.5" customHeight="1" spans="1:6">
      <c r="A27" s="72"/>
      <c r="B27" s="74" t="s">
        <v>48</v>
      </c>
      <c r="C27" s="70" t="e">
        <f>C4/(1+E4)*0.09</f>
        <v>#REF!</v>
      </c>
      <c r="D27" s="70" t="e">
        <f>D4*E4</f>
        <v>#REF!</v>
      </c>
      <c r="E27" s="77"/>
      <c r="F27" s="74"/>
    </row>
    <row r="28" ht="22.5" customHeight="1" spans="1:6">
      <c r="A28" s="72"/>
      <c r="B28" s="74" t="s">
        <v>49</v>
      </c>
      <c r="C28" s="70" t="e">
        <f>C5-D5</f>
        <v>#REF!</v>
      </c>
      <c r="D28" s="70" t="e">
        <f>+D7*E7+D8*E8+D9*E9+D11*E11</f>
        <v>#REF!</v>
      </c>
      <c r="E28" s="80" t="s">
        <v>50</v>
      </c>
      <c r="F28" s="74"/>
    </row>
    <row r="29" ht="22.5" customHeight="1" spans="1:6">
      <c r="A29" s="72" t="s">
        <v>15</v>
      </c>
      <c r="B29" s="74" t="s">
        <v>51</v>
      </c>
      <c r="C29" s="70" t="e">
        <f>C27-C28</f>
        <v>#REF!</v>
      </c>
      <c r="D29" s="70" t="e">
        <f>D27-D28</f>
        <v>#REF!</v>
      </c>
      <c r="E29" s="80" t="s">
        <v>52</v>
      </c>
      <c r="F29" s="74"/>
    </row>
    <row r="30" ht="22.5" customHeight="1" spans="1:6">
      <c r="A30" s="72" t="s">
        <v>17</v>
      </c>
      <c r="B30" s="74" t="s">
        <v>53</v>
      </c>
      <c r="C30" s="70" t="e">
        <f>IF(C29&gt;0,C29*0.12,0)</f>
        <v>#REF!</v>
      </c>
      <c r="D30" s="70" t="e">
        <f>IF(D29&gt;0,D29*0.12,0)</f>
        <v>#REF!</v>
      </c>
      <c r="E30" s="80">
        <v>0.12</v>
      </c>
      <c r="F30" s="74"/>
    </row>
    <row r="31" ht="22.5" customHeight="1" spans="1:6">
      <c r="A31" s="72" t="s">
        <v>19</v>
      </c>
      <c r="B31" s="74" t="s">
        <v>54</v>
      </c>
      <c r="C31" s="70" t="e">
        <f>D31</f>
        <v>#REF!</v>
      </c>
      <c r="D31" s="70" t="e">
        <f>(D4+D6)*$E$31</f>
        <v>#REF!</v>
      </c>
      <c r="E31" s="80">
        <v>0.0003</v>
      </c>
      <c r="F31" s="74"/>
    </row>
    <row r="32" ht="22.5" customHeight="1" spans="1:6">
      <c r="A32" s="68" t="s">
        <v>55</v>
      </c>
      <c r="B32" s="69" t="s">
        <v>56</v>
      </c>
      <c r="C32" s="70" t="e">
        <f>C4-C5</f>
        <v>#REF!</v>
      </c>
      <c r="D32" s="70" t="e">
        <f>D4-D5</f>
        <v>#REF!</v>
      </c>
      <c r="E32" s="77"/>
      <c r="F32" s="75"/>
    </row>
    <row r="33" ht="22.5" customHeight="1" spans="1:6">
      <c r="A33" s="68" t="s">
        <v>57</v>
      </c>
      <c r="B33" s="69" t="s">
        <v>58</v>
      </c>
      <c r="C33" s="81" t="e">
        <f>C32/C4</f>
        <v>#REF!</v>
      </c>
      <c r="D33" s="81" t="e">
        <f>D32/D4</f>
        <v>#REF!</v>
      </c>
      <c r="E33" s="77"/>
      <c r="F33" s="82"/>
    </row>
    <row r="34" ht="22.5" customHeight="1" spans="1:6">
      <c r="A34" s="68" t="s">
        <v>59</v>
      </c>
      <c r="B34" s="69" t="s">
        <v>60</v>
      </c>
      <c r="C34" s="83" t="e">
        <f>(C32-C26)*0.25</f>
        <v>#REF!</v>
      </c>
      <c r="D34" s="84" t="e">
        <f>C34</f>
        <v>#REF!</v>
      </c>
      <c r="E34" s="77"/>
      <c r="F34" s="75" t="e">
        <f>C34/$C$4</f>
        <v>#REF!</v>
      </c>
    </row>
    <row r="35" ht="22.5" customHeight="1" spans="1:6">
      <c r="A35" s="68" t="s">
        <v>61</v>
      </c>
      <c r="B35" s="69" t="s">
        <v>62</v>
      </c>
      <c r="C35" s="83" t="e">
        <f>C32-C26-C34</f>
        <v>#REF!</v>
      </c>
      <c r="D35" s="83" t="e">
        <f>D32-D26-D34</f>
        <v>#REF!</v>
      </c>
      <c r="E35" s="77"/>
      <c r="F35" s="75" t="e">
        <f>C35/$C$4</f>
        <v>#REF!</v>
      </c>
    </row>
    <row r="36" ht="22.5" customHeight="1" spans="1:6">
      <c r="A36" s="68" t="s">
        <v>63</v>
      </c>
      <c r="B36" s="69" t="s">
        <v>64</v>
      </c>
      <c r="C36" s="81" t="e">
        <f>C35/D4</f>
        <v>#REF!</v>
      </c>
      <c r="D36" s="81" t="e">
        <f>D35/D4</f>
        <v>#REF!</v>
      </c>
      <c r="E36" s="77"/>
      <c r="F36" s="82"/>
    </row>
    <row r="37" s="54" customFormat="1" ht="60" customHeight="1" spans="1:6">
      <c r="A37" s="85" t="s">
        <v>65</v>
      </c>
      <c r="B37" s="86" t="s">
        <v>66</v>
      </c>
      <c r="C37" s="69" t="s">
        <v>67</v>
      </c>
      <c r="D37" s="69"/>
      <c r="E37" s="69" t="s">
        <v>68</v>
      </c>
      <c r="F37" s="69"/>
    </row>
    <row r="38" s="54" customFormat="1" ht="62" customHeight="1" spans="1:6">
      <c r="A38" s="85" t="s">
        <v>69</v>
      </c>
      <c r="B38" s="86" t="s">
        <v>70</v>
      </c>
      <c r="C38" s="69" t="s">
        <v>71</v>
      </c>
      <c r="D38" s="69"/>
      <c r="E38" s="69" t="s">
        <v>72</v>
      </c>
      <c r="F38" s="69"/>
    </row>
  </sheetData>
  <mergeCells count="5">
    <mergeCell ref="A1:F1"/>
    <mergeCell ref="C37:D37"/>
    <mergeCell ref="E37:F37"/>
    <mergeCell ref="C38:D38"/>
    <mergeCell ref="E38:F38"/>
  </mergeCells>
  <printOptions horizontalCentered="1"/>
  <pageMargins left="0.751388888888889" right="0.751388888888889" top="1" bottom="1" header="0.511805555555556" footer="0.511805555555556"/>
  <pageSetup paperSize="9" scale="82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tabSelected="1" workbookViewId="0">
      <pane xSplit="5" ySplit="4" topLeftCell="F12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3.5"/>
  <cols>
    <col min="1" max="1" width="3.625" style="3" customWidth="1"/>
    <col min="2" max="2" width="15.25" style="3" customWidth="1"/>
    <col min="3" max="3" width="31.125" style="3" customWidth="1"/>
    <col min="4" max="4" width="8.5" style="3" customWidth="1"/>
    <col min="5" max="5" width="9.5" style="4" customWidth="1"/>
    <col min="6" max="6" width="13.875" style="4" customWidth="1"/>
    <col min="7" max="7" width="14.25" style="4" customWidth="1"/>
    <col min="8" max="8" width="11.25" style="5" customWidth="1"/>
    <col min="9" max="9" width="15.375" style="6"/>
    <col min="10" max="11" width="12.625" style="3"/>
    <col min="12" max="12" width="9" style="3"/>
    <col min="13" max="13" width="9.625" style="3"/>
    <col min="14" max="14" width="10.375" style="3"/>
    <col min="15" max="16384" width="9" style="3"/>
  </cols>
  <sheetData>
    <row r="1" ht="32" customHeight="1" spans="1:10">
      <c r="A1" s="7" t="s">
        <v>73</v>
      </c>
      <c r="B1" s="7"/>
      <c r="C1" s="7"/>
      <c r="D1" s="7"/>
      <c r="E1" s="7"/>
      <c r="F1" s="7"/>
      <c r="G1" s="7"/>
      <c r="H1" s="7"/>
    </row>
    <row r="2" s="1" customFormat="1" ht="29" customHeight="1" spans="1:10">
      <c r="A2" s="8" t="s">
        <v>74</v>
      </c>
      <c r="B2" s="8"/>
      <c r="C2" s="8"/>
      <c r="D2" s="8"/>
      <c r="E2" s="9"/>
      <c r="F2" s="10"/>
      <c r="G2" s="10"/>
      <c r="H2" s="11"/>
      <c r="I2" s="12"/>
    </row>
    <row r="3" ht="20" customHeight="1" spans="1:10">
      <c r="A3" s="13" t="s">
        <v>3</v>
      </c>
      <c r="B3" s="14" t="s">
        <v>75</v>
      </c>
      <c r="C3" s="14" t="s">
        <v>76</v>
      </c>
      <c r="D3" s="14" t="s">
        <v>77</v>
      </c>
      <c r="E3" s="14" t="s">
        <v>78</v>
      </c>
      <c r="F3" s="15" t="s">
        <v>79</v>
      </c>
      <c r="G3" s="16"/>
      <c r="H3" s="17" t="s">
        <v>80</v>
      </c>
    </row>
    <row r="4" ht="30" customHeight="1" spans="1:10">
      <c r="A4" s="18"/>
      <c r="B4" s="19"/>
      <c r="C4" s="19"/>
      <c r="D4" s="19"/>
      <c r="E4" s="19"/>
      <c r="F4" s="20" t="s">
        <v>81</v>
      </c>
      <c r="G4" s="21" t="s">
        <v>82</v>
      </c>
      <c r="H4" s="22"/>
    </row>
    <row r="5" customFormat="1" ht="30" customHeight="1" spans="1:10">
      <c r="A5" s="18"/>
      <c r="B5" s="19" t="s">
        <v>83</v>
      </c>
      <c r="C5" s="19"/>
      <c r="D5" s="19"/>
      <c r="E5" s="19"/>
      <c r="F5" s="20"/>
      <c r="G5" s="21"/>
      <c r="H5" s="22"/>
      <c r="I5" s="6"/>
    </row>
    <row r="6" s="2" customFormat="1" ht="229" customHeight="1" spans="1:10">
      <c r="A6" s="23">
        <v>1</v>
      </c>
      <c r="B6" s="24" t="s">
        <v>84</v>
      </c>
      <c r="C6" s="25" t="s">
        <v>85</v>
      </c>
      <c r="D6" s="26" t="s">
        <v>86</v>
      </c>
      <c r="E6" s="27">
        <v>40</v>
      </c>
      <c r="F6" s="28"/>
      <c r="G6" s="28"/>
      <c r="H6" s="29"/>
      <c r="I6" s="30"/>
    </row>
    <row r="7" customFormat="1" ht="30" customHeight="1" spans="1:10">
      <c r="A7" s="18"/>
      <c r="B7" s="19" t="s">
        <v>87</v>
      </c>
      <c r="C7" s="19"/>
      <c r="D7" s="19"/>
      <c r="E7" s="31"/>
      <c r="F7" s="20"/>
      <c r="G7" s="20"/>
      <c r="H7" s="22"/>
      <c r="I7" s="6"/>
    </row>
    <row r="8" s="2" customFormat="1" ht="304" customHeight="1" spans="1:10">
      <c r="A8" s="23">
        <v>2</v>
      </c>
      <c r="B8" s="24" t="s">
        <v>88</v>
      </c>
      <c r="C8" s="24" t="s">
        <v>89</v>
      </c>
      <c r="D8" s="26" t="s">
        <v>86</v>
      </c>
      <c r="E8" s="27">
        <v>1</v>
      </c>
      <c r="F8" s="28"/>
      <c r="G8" s="28"/>
      <c r="H8" s="32"/>
      <c r="I8" s="33"/>
    </row>
    <row r="9" s="2" customFormat="1" ht="298" customHeight="1" spans="1:10">
      <c r="A9" s="23">
        <v>3</v>
      </c>
      <c r="B9" s="24" t="s">
        <v>90</v>
      </c>
      <c r="C9" s="24" t="s">
        <v>91</v>
      </c>
      <c r="D9" s="26" t="s">
        <v>86</v>
      </c>
      <c r="E9" s="27">
        <v>2</v>
      </c>
      <c r="F9" s="28"/>
      <c r="G9" s="28"/>
      <c r="H9" s="32"/>
      <c r="I9" s="33"/>
    </row>
    <row r="10" s="2" customFormat="1" ht="282" customHeight="1" spans="1:10">
      <c r="A10" s="23">
        <v>4</v>
      </c>
      <c r="B10" s="24" t="s">
        <v>92</v>
      </c>
      <c r="C10" s="24" t="s">
        <v>93</v>
      </c>
      <c r="D10" s="26" t="s">
        <v>86</v>
      </c>
      <c r="E10" s="27">
        <v>2</v>
      </c>
      <c r="F10" s="28"/>
      <c r="G10" s="28"/>
      <c r="H10" s="32"/>
      <c r="I10" s="33"/>
    </row>
    <row r="11" customFormat="1" ht="30" customHeight="1" spans="1:10">
      <c r="A11" s="18"/>
      <c r="B11" s="19" t="s">
        <v>94</v>
      </c>
      <c r="C11" s="19"/>
      <c r="D11" s="19"/>
      <c r="E11" s="31"/>
      <c r="F11" s="20"/>
      <c r="G11" s="20"/>
      <c r="H11" s="22"/>
      <c r="I11" s="6"/>
    </row>
    <row r="12" s="2" customFormat="1" ht="267" customHeight="1" spans="1:10">
      <c r="A12" s="23">
        <v>5</v>
      </c>
      <c r="B12" s="24" t="s">
        <v>94</v>
      </c>
      <c r="C12" s="24" t="s">
        <v>95</v>
      </c>
      <c r="D12" s="26" t="s">
        <v>86</v>
      </c>
      <c r="E12" s="27">
        <v>1</v>
      </c>
      <c r="F12" s="28"/>
      <c r="G12" s="28"/>
      <c r="H12" s="32"/>
      <c r="I12" s="33"/>
    </row>
    <row r="13" s="2" customFormat="1" ht="53" customHeight="1" spans="1:10">
      <c r="A13" s="23"/>
      <c r="B13" s="34" t="s">
        <v>96</v>
      </c>
      <c r="C13" s="35"/>
      <c r="D13" s="36" t="s">
        <v>97</v>
      </c>
      <c r="E13" s="37"/>
      <c r="F13" s="38"/>
      <c r="G13" s="39">
        <v>5800</v>
      </c>
      <c r="H13" s="40"/>
      <c r="I13" s="30"/>
    </row>
    <row r="14" s="2" customFormat="1" ht="53" customHeight="1" spans="1:10">
      <c r="A14" s="23"/>
      <c r="B14" s="41" t="s">
        <v>98</v>
      </c>
      <c r="C14" s="35"/>
      <c r="D14" s="35" t="s">
        <v>99</v>
      </c>
      <c r="E14" s="42"/>
      <c r="F14" s="20"/>
      <c r="G14" s="39">
        <v>199659.6</v>
      </c>
      <c r="H14" s="43"/>
      <c r="I14" s="30"/>
      <c r="J14" s="44"/>
    </row>
    <row r="15" ht="81" customHeight="1" spans="1:10">
      <c r="A15" s="45" t="s">
        <v>100</v>
      </c>
      <c r="B15" s="46"/>
      <c r="C15" s="46"/>
      <c r="D15" s="46"/>
      <c r="E15" s="46"/>
      <c r="F15" s="46"/>
      <c r="G15" s="46"/>
      <c r="H15" s="47"/>
    </row>
    <row r="16" ht="24" customHeight="1" spans="1:10">
      <c r="A16" s="48" t="s">
        <v>101</v>
      </c>
      <c r="B16" s="49"/>
      <c r="C16" s="49"/>
      <c r="D16" s="50" t="s">
        <v>102</v>
      </c>
      <c r="E16" s="50"/>
      <c r="F16" s="50"/>
      <c r="G16" s="50"/>
      <c r="H16" s="51"/>
    </row>
    <row r="17" spans="7:7">
      <c r="G17" s="33"/>
    </row>
  </sheetData>
  <autoFilter xmlns:etc="http://www.wps.cn/officeDocument/2017/etCustomData" ref="A1:H16" etc:filterBottomFollowUsedRange="0">
    <extLst/>
  </autoFilter>
  <mergeCells count="14">
    <mergeCell ref="A1:H1"/>
    <mergeCell ref="A2:E2"/>
    <mergeCell ref="F3:G3"/>
    <mergeCell ref="B13:C13"/>
    <mergeCell ref="B14:C14"/>
    <mergeCell ref="A15:H15"/>
    <mergeCell ref="A16:C16"/>
    <mergeCell ref="D16:H16"/>
    <mergeCell ref="A3:A4"/>
    <mergeCell ref="B3:B4"/>
    <mergeCell ref="C3:C4"/>
    <mergeCell ref="D3:D4"/>
    <mergeCell ref="E3:E4"/>
    <mergeCell ref="H3:H4"/>
  </mergeCells>
  <pageMargins left="0.161111111111111" right="0.161111111111111" top="0.409027777777778" bottom="0.60625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目标成本（财务口径）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何小瑜</dc:creator>
  <cp:lastModifiedBy>Lisa</cp:lastModifiedBy>
  <dcterms:created xsi:type="dcterms:W3CDTF">2021-03-10T01:39:00Z</dcterms:created>
  <dcterms:modified xsi:type="dcterms:W3CDTF">2026-06-23T08:07:40Z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4FC10F576E3542A8BAEA8474E467E2C3</vt:lpwstr>
  </property>
  <property fmtid="{D5CDD505-2E9C-101B-9397-08002B2CF9AE}" pid="4" name="CalculationRule">
    <vt:i4>0</vt:i4>
  </property>
</Properties>
</file>