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activeTab="1"/>
  </bookViews>
  <sheets>
    <sheet name="清单编制说明" sheetId="2" r:id="rId1"/>
    <sheet name="工程量清单" sheetId="1" r:id="rId2"/>
    <sheet name="定额计价程序表" sheetId="6" r:id="rId3"/>
    <sheet name="安全文明施工措施费工作清单-1" sheetId="7" r:id="rId4"/>
    <sheet name="分包报价综合单价分析表" sheetId="8" r:id="rId5"/>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s>
  <definedNames>
    <definedName name="_xlnm._FilterDatabase" localSheetId="1" hidden="1">工程量清单!#REF!</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<sst xmlns="http://schemas.openxmlformats.org/spreadsheetml/2006/main" count="677" uniqueCount="312">
  <si>
    <t>附件6.2：编制说明及清单</t>
  </si>
  <si>
    <t>珠海市香洲区中小学、幼儿园办学场所及停车场改造提升工程项目施工总承包-餐梯钢结构及幕墙工程专业分包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</si>
  <si>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</si>
  <si>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</si>
  <si>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</si>
  <si>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</si>
  <si>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</si>
  <si>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</si>
  <si>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项目承揽范围：珠海市香洲区中小学、幼儿园办学场所及停车场改造提升工程项目施工总承包-餐梯钢结构及幕墙工程专业分包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</si>
  <si>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</si>
  <si>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</si>
  <si>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</si>
  <si>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</si>
  <si>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</si>
  <si>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</si>
  <si>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</si>
  <si>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</si>
  <si>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</si>
  <si>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</si>
  <si>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</si>
  <si>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</si>
  <si>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</si>
  <si>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</si>
  <si>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</si>
  <si>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</si>
  <si>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</si>
  <si>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</si>
  <si>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（1）专业分包：本工程量清单中有相似清单项，按相似清单项换算后的确定价格；若本工程量清单中无相似的清单项，按定额下浮或者双方谈判确定。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</si>
  <si>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</si>
  <si>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</si>
  <si>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</si>
  <si>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</si>
  <si>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</si>
  <si>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</si>
  <si>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</si>
  <si>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</si>
  <si>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</si>
  <si>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</si>
  <si>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</si>
  <si>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</si>
  <si>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</si>
  <si>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</si>
  <si>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</si>
  <si>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</si>
  <si>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</si>
  <si>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</si>
  <si>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</si>
  <si>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</si>
  <si>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</si>
  <si>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</si>
  <si>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</si>
  <si>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</si>
  <si>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</si>
  <si>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</si>
  <si>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</si>
  <si>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</si>
  <si>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</si>
  <si>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工程量清单</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</si>
  <si>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</si>
  <si>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</si>
  <si>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</si>
  <si>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</si>
  <si>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</si>
  <si>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</si>
  <si>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</si>
  <si>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</si>
  <si>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</si>
  <si>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</si>
  <si>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</si>
  <si>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</si>
  <si>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</si>
  <si>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</si>
  <si>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</si>
  <si>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拆除及新建工程</t>
  </si>
  <si>
    <t>砖砌体拆除</t>
  </si>
  <si>
    <t>1、砖砌体拆除
2、拆除后废料垃圾堆放至甲方指定区域，若需外运处理，乙方需配合装车；
3、综合考虑按图纸和规范要求而实施、完成这项工程的一切有关费用；</t>
  </si>
  <si>
    <t>按图纸或甲方确认的工程量以m³计算</t>
  </si>
  <si>
    <t>/</t>
  </si>
  <si>
    <t>m³</t>
  </si>
  <si>
    <t>栏杆拆除</t>
  </si>
  <si>
    <t>1、栏杆拆除
2、拆除后废料垃圾堆放至甲方指定区域，若需外运处理，乙方需配合装车；
3、综合考虑按图纸和规范要求而实施、完成这项工程的一切有关费用；</t>
  </si>
  <si>
    <t>按图纸或甲方确认的工程量以m计算</t>
  </si>
  <si>
    <t>m</t>
  </si>
  <si>
    <t>原有混合结构栏板拆除</t>
  </si>
  <si>
    <t>1、原有混合结构栏板拆除
2、拆除后废料垃圾堆放至甲方指定区域，若需外运处理，乙方需配合装车；
3、综合考虑按图纸和规范要求而实施、完成这项工程的一切有关费用；</t>
  </si>
  <si>
    <t>立面块料拆除</t>
  </si>
  <si>
    <t>1、剔除与外墙交接处的外墙砖并凿毛处理
2、拆除后废料垃圾堆放至甲方指定区域，若需外运处理，乙方需配合装车；
3、综合考虑按图纸和规范要求而实施、完成这项工程的一切有关费用；</t>
  </si>
  <si>
    <t>按图纸或甲方确认的工程量以㎡计算</t>
  </si>
  <si>
    <t>m2</t>
  </si>
  <si>
    <t>地基基础部分</t>
  </si>
  <si>
    <t>挖基坑土方</t>
  </si>
  <si>
    <t>1、人机配合挖基坑土方
2、开挖后堆放至场地内甲方指定地点；
3、综合考虑按图纸和规范要求而实施、完成这项工程的一切有关费用；</t>
  </si>
  <si>
    <t>m3</t>
  </si>
  <si>
    <t>回填方</t>
  </si>
  <si>
    <t>1、场内原土回填；
2、夯实机夯实 槽、坑；
3、综合考虑按图纸和规范要求而实施、完成这项工程的一切有关费用；</t>
  </si>
  <si>
    <t>余方弃置</t>
  </si>
  <si>
    <t>1、现场余方弃置
2、余方由投标人自行处置，运距及费用综合考虑；
2、综合考虑按图纸和规范要求而实施、完成这项工程的一切有关费用；</t>
  </si>
  <si>
    <t>C20素混凝土垫层</t>
  </si>
  <si>
    <t>1、名称：C20素混凝土垫层
2、施工内容：包含混凝土采购、场内转运、浇筑、振捣、表面收光、保湿养护、成品保护、施工场地清理、材料正常损耗等全套施工工序。
3、综合考虑按图纸和规范要求而实施、完成这项工程的一切有关费用，包原材送检、检测及验收合格；</t>
  </si>
  <si>
    <t>C30筏板基础</t>
  </si>
  <si>
    <t>1、名称：C30P8抗渗混凝土筏板基础
2、施工内容：包含混凝土采购、场内转运、浇筑、振捣、表面收光、保湿养护、成品保护、施工场地清理、材料正常损耗等全套施工工序。
3、综合考虑按图纸和规范要求而实施、完成这项工程的一切有关费用，包原材送检、检测及验收合格；</t>
  </si>
  <si>
    <t>C30框架柱</t>
  </si>
  <si>
    <t>1、名称：C30P8抗渗框架柱
2、施工内容：包含混凝土采购、场内转运、浇筑、振捣、表面收光、保湿养护、成品保护、施工场地清理、材料正常损耗等全套施工工序。
3、综合考虑按图纸和规范要求而实施、完成这项工程的一切有关费用，包原材送检、检测及验收合格；</t>
  </si>
  <si>
    <t>C30混凝土墙</t>
  </si>
  <si>
    <t>1、名称：C30P8抗渗混凝土墙
2、施工内容：包含混凝土采购、场内转运、浇筑、振捣、表面收光、保湿养护、成品保护、施工场地清理、材料正常损耗等全套施工工序。
3、综合考虑按图纸和规范要求而实施、完成这项工程的一切有关费用，包原材送检、检测及验收合格；</t>
  </si>
  <si>
    <t>现浇构件钢筋</t>
  </si>
  <si>
    <t>1、现浇构件三级螺纹钢钢筋 Ф12-14制安
2、综合考虑按图纸和规范要求而实施、完成这项工程的一切有关费用，包原材送检、检测及验收合格；</t>
  </si>
  <si>
    <t>按图纸或甲方确认的工程量以T计算</t>
  </si>
  <si>
    <t>T</t>
  </si>
  <si>
    <t>1、现浇构件圆钢钢筋 Ф10厘以下制安
2、综合考虑按图纸和规范要求而实施、完成这项工程的一切有关费用，包原材送检、检测及验收合格；</t>
  </si>
  <si>
    <t>1、现浇构件三级螺纹钢钢筋 Ф16~18制安
2、综合考虑按图纸和规范要求而实施、完成这项工程的一切有关费用，包原材送检、检测及验收合格；</t>
  </si>
  <si>
    <t>砖基础</t>
  </si>
  <si>
    <t>1、200厚实心砌体保护层
2、包含基层清理、找平放线、材料搬运、砌块砌筑、砂浆饱满勾缝、墙体找平、养护、成品保护、现场清理等全部施工工序，满足防护、围护及结构防护要求。
3、综合考虑按图纸和规范要求而实施、完成这项工程的一切有关费用，包原材送检、检测及验收合格；</t>
  </si>
  <si>
    <t>地面及墙面面卷材防水</t>
  </si>
  <si>
    <t>1、4.0+3.0厚弹性改性沥青（SBS）防水卷材（II）
2、包含基层清理、基面修补、阴阳角圆弧处理、细部附加层施工、卷材裁切、双层分层铺贴、搭接热熔焊接、封口密封、节点加强处理、成品保护、蓄水、淋水试验、现场清理等全部施工工序。
3、综合考虑按图纸和规范要求而实施、完成这项工程的一切有关费用，包原材送检、检测及验收合格；</t>
  </si>
  <si>
    <t>水泥砂浆</t>
  </si>
  <si>
    <t>1、10厚M15水泥砂浆隔离层
2、包含基层清理、湿润、拌制砂浆、摊铺、找平、收光、分格缝处理、养护、成品保护、现场清理等全部施工工序，起到隔离、找平、保护防水层作用。
3、综合考虑按图纸和规范要求而实施、完成这项工程的一切有关费用，包原材送检、检测及验收合格；</t>
  </si>
  <si>
    <t>细石混凝土楼地面</t>
  </si>
  <si>
    <t>1、50厚C20细石混凝土找平层
2、包含基层清理、湿润处理、混凝土拌制、摊铺、振捣、压实、找坡找平、表面收光、分格缝切割处理、保湿养护、成品保护、现场垃圾清理等全部施工工序。
3、综合考虑按图纸和规范要求而实施、完成这项工程的一切有关费用，包原材送检、检测及验收合格；</t>
  </si>
  <si>
    <t>水泥砂浆（基坑内侧底、基坑内侧壁）</t>
  </si>
  <si>
    <t>外立面幕墙及钢结构部分</t>
  </si>
  <si>
    <t>GZ1钢柱制安</t>
  </si>
  <si>
    <t>1、200*200*10mm厚镀锌钢柱制安
2、钢构件基材为Q355B钢材，表面氟碳喷漆。
3、下料、切割、加工、拼装、焊接、校正、安装、固定、找正、成品保护、现场清理等全部工序。
4、综合考虑按图纸和规范要求而实施、完成这项工程的一切有关费用，包原材送检、检测及验收合格；</t>
  </si>
  <si>
    <t>t</t>
  </si>
  <si>
    <t>GZ2钢柱制安</t>
  </si>
  <si>
    <t>1、80*80*5mm厚镀锌钢柱制安
2、钢构件基材为Q235B钢材，表面氟碳喷漆。
3、下料、切割、加工、拼装、焊接、校正、安装、固定、找正、成品保护、现场清理等全部工序。
4、综合考虑按图纸和规范要求而实施、完成这项工程的一切有关费用，包原材送检、检测及验收合格；</t>
  </si>
  <si>
    <t>GL1钢梁制安</t>
  </si>
  <si>
    <t>1、200*200*6mm厚镀锌钢梁制安
2、钢构件基材为Q235B钢材，表面氟碳喷漆。
3、下料、切割、加工、拼装、焊接、校正、安装、固定、找正、成品保护、现场清理等全部工序。
4、综合考虑按图纸和规范要求而实施、完成这项工程的一切有关费用，包原材送检、检测及验收合格；</t>
  </si>
  <si>
    <t>CL1、CL3钢梁制安</t>
  </si>
  <si>
    <t>1、200*200*5mm、80*80*5mm厚镀锌钢梁制安
2、钢构件基材为Q235B钢材，表面氟碳喷漆。
3、下料、切割、加工、拼装、焊接、校正、安装、固定、找正、成品保护、现场清理等全部工序。
4、综合考虑按图纸和规范要求而实施、完成这项工程的一切有关费用，包原材送检、检测及验收合格；</t>
  </si>
  <si>
    <t>CL2吊钩钢梁制安</t>
  </si>
  <si>
    <t>1、HW150*150*7*10MM厚镀锌钢梁制安
2、钢构件基材为Q235B钢材，表面氟碳喷漆。
3、下料、切割、加工、拼装、焊接、校正、安装、固定、找正、成品保护、现场清理等全部工序。
4、综合考虑按图纸和规范要求而实施、完成这项工程的一切有关费用，包原材送检、检测及验收合格；</t>
  </si>
  <si>
    <t>预埋铁件</t>
  </si>
  <si>
    <t>1、预埋铁件
2、其它：按设计图纸及施工规范要求
3、综合考虑按图纸和规范要求而实施、完成这项工程的一切有关费用，包原材送检、检测及验收合格；</t>
  </si>
  <si>
    <t>高强螺栓 M24</t>
  </si>
  <si>
    <t>1、高强度螺栓安装
2、高强度螺栓|M24
3、其它：按设计图纸及施工规范要求
4、综合考虑按图纸和规范要求而实施、完成这项工程的一切有关费用，包原材送检、检测及验收合格；</t>
  </si>
  <si>
    <t>按图纸或甲方确认的工程量以套计算</t>
  </si>
  <si>
    <t>套</t>
  </si>
  <si>
    <t>栓钉 Φ13*81mm</t>
  </si>
  <si>
    <t>1、栓钉安装
2、栓钉|Φ13*81mm
3、超高施工增加费
4、其它：按设计图纸及施工规范要求
5、综合考虑按图纸和规范要求而实施、完成这项工程的一切有关费用，包原材送检、检测及验收合格；</t>
  </si>
  <si>
    <t>彩色压型钢板屋面</t>
  </si>
  <si>
    <t>1、采用YX75-230-690(1)-8型压型钢板，板材规格、版型参数符合设计图纸及现行国家相关规范要求；
2、施工内容：包含材料采购、场内运输、裁切、铺设、搭接、固定、收边处理、现场清理、成品保护及材料正常损耗等全部工序。
3、综合考虑按图纸和规范要求而实施、完成这项工程的一切有关费用，包原材送检、检测及验收合格；</t>
  </si>
  <si>
    <t>㎡</t>
  </si>
  <si>
    <t>防火涂料</t>
  </si>
  <si>
    <t>1、构件基层清理、除锈、打磨除尘，涂刷铁红环氧底漆一道、环氧磁漆三道，喷涂 45mm 厚型防火涂料
2、分层施工、找平养护，满足设计防火等级及现行国家规范、验收标准；
3、综合考虑按图纸和规范要求而实施、完成这项工程的一切有关费用，包原材送检、检测及验收合格；</t>
  </si>
  <si>
    <t>铝板幕墙</t>
  </si>
  <si>
    <t>1.3mm 厚铝合金单板幕墙板材，按设计图纸及现行幕墙施工、验收规范要求加工及安装；
2.包含板材下料、开孔、折边、加强筋安装、挂件安装、调平固定、打胶密封、清洁养护、成品保护、现场清理及材料正常损耗等全部施工工序；
3、综合考虑按图纸和规范要求而实施、完成这项工程的一切有关费用，包原材送检、检测及验收合格；</t>
  </si>
  <si>
    <t>避雷引下线</t>
  </si>
  <si>
    <t>1、避雷引下线敷设 沿建筑、构筑物引下
2、综合考虑按图纸和规范要求而实施、完成这项工程的一切有关费用，包原材送检、检测及验收合格；</t>
  </si>
  <si>
    <t>接地母线</t>
  </si>
  <si>
    <t>1、名称：接地母线
2、规格：基础及底板内两根大于φ16钢筋通长焊接作为接地线
3、综合考虑按图纸和规范要求而实施、完成这项工程的一切有关费用，包原材送检、检测及验收合格；</t>
  </si>
  <si>
    <t>接地端子</t>
  </si>
  <si>
    <t>1、名称：接地端子
2、综合考虑按图纸和规范要求而实施、完成这项工程的一切有关费用，包原材送检、检测及验收合格；</t>
  </si>
  <si>
    <t>按图纸或甲方确认的工程量以处计算</t>
  </si>
  <si>
    <t>处</t>
  </si>
  <si>
    <t>接地装置系统调试</t>
  </si>
  <si>
    <t>1、名称：接地装置系统调试
2、类别：接地网
3、综合考虑按图纸和规范要求而实施、完成这项工程的一切有关费用，包原材送检、检测及验收合格；</t>
  </si>
  <si>
    <t>按图纸或甲方确认的工程量以项计算</t>
  </si>
  <si>
    <t>项</t>
  </si>
  <si>
    <t>地面及墙面装饰</t>
  </si>
  <si>
    <t>15mm厚石材面</t>
  </si>
  <si>
    <t>1.水泥砂浆挂贴15mm厚石材面（包含打底抹灰）
2、基层清理、基层修补、甩浆拉毛、15mm 厚水泥砂浆打底抹灰找平、石材排版下料、石材湿润、挂贴安装、调缝找平、擦缝清洁、养护、成品保护，严格按照设计图纸及现行规范要求施工。
3、综合考虑按图纸和规范要求而实施、完成这项工程的一切有关费用，包原材送检、检测及验收合格；</t>
  </si>
  <si>
    <t>20厚门槛石</t>
  </si>
  <si>
    <t>1、20厚门槛石
2、20厚M20水泥砂浆找坡,(侧墙保护层为粘钉挂网抹面,10厚M15水泥砂浆,与墙面找平层接平)
3、按设计图纸及规范要求进行基层清理、找平、排版下料、切割加工、铺贴安装、调平、擦缝、清理、养护及成品保护等全部工序。
4、综合考虑按图纸和规范要求而实施、完成这项工程的一切有关费用，包原材送检、检测及验收合格；</t>
  </si>
  <si>
    <t>3厚铝合金泛水板</t>
  </si>
  <si>
    <t>1、屋面3厚铝合金泛水板
2、包含板材下料、开孔、折边、加强筋安装、挂件安装、调平固定、打胶密封、清洁养护、成品保护、现场清理及材料正常损耗等全部施工工序；
3、综合考虑按图纸和规范要求而实施、完成这项工程的一切有关费用，包原材送检、检测及验收合格；</t>
  </si>
  <si>
    <t>电梯门套</t>
  </si>
  <si>
    <t>1、1.2厚不锈钢板，12厚木板打底
2、基层清理、找平处理，采用 12mm 厚木板打底基层制作、固定、找直收口，面层采用 1.2mm 厚不锈钢板裁切、折弯、成型、安装、拼缝调平、收口打磨、清洁成品，严格按设计图纸及现行规范标准施工。
3、综合考虑按图纸和规范要求而实施、完成这项工程的一切有关费用，包原材送检、检测及验收合格；</t>
  </si>
  <si>
    <t>不锈钢护栏</t>
  </si>
  <si>
    <t>1、不锈钢护栏，规格1300*1450，φ32*1.2不锈钢
2、采用设计规格 1300×1450mm 不锈钢护栏，主管为 φ32×1.2mm 不锈钢管材，按图纸及现行规范要求进行下料、切割、拼装、焊接、打磨、抛光、校正、安装、固定、收口清理等全部施工工序。
3、综合考虑按图纸和规范要求而实施、完成这项工程的一切有关费用，包原材送检、检测及验收合格；</t>
  </si>
  <si>
    <t>屋面变形缝</t>
  </si>
  <si>
    <t>1、平缝，铝合金盖板
2、严格参照 14J936 变形缝建筑构造图集、设计图纸及现行规范要求施工，包含基层清理、缝口修整、填充材料铺设、止水安装、盖板固定、密封收口、防水处理、成品保护、现场清理等全部施工工序。
3、综合考虑按图纸和规范要求而实施、完成这项工程的一切有关费用，包原材送检、检测及验收合格；</t>
  </si>
  <si>
    <t>金属面油漆</t>
  </si>
  <si>
    <t xml:space="preserve">1、所有钢构件制作前需彻底除锈,除锈等级达Sa2.5级,除锈完成后,钢构件表面做热浸镀锌处理,热浸镀锌量≥600g/m2,厚度≥80μm,刷镀锌专用底漆二道,每道漆膜厚度35μm.底漆充分干燥后,才容许次层涂装(颜色按设计)。
2、包含基层清理、喷砂除锈、镀锌加工、底漆涂刷、养护、成品保护、检测验收、材料损耗、人工、材料、机械、机具、场内转运等全部工作内容
3、综合考虑按图纸和规范要求而实施、完成这项工程的一切有关费用，包原材送检、检测及验收合格；
</t>
  </si>
  <si>
    <t>楼(地)面变形缝</t>
  </si>
  <si>
    <t>1.铝合金盖板变形缝；
2、严格参照14J936 2/AN2变形缝建筑构造图集、设计图纸及现行规范要求施工，包含基层清理、缝口修整、填充材料铺设、止水安装、盖板固定、密封收口、防水处理、成品保护、现场清理等全部施工工序；
3、综合考虑按图纸和规范要求而实施、完成这项工程的一切有关费用，包原材送检、检测及验收合格；</t>
  </si>
  <si>
    <t>屋面工程</t>
  </si>
  <si>
    <t>0.5厚内层压型镀锌钢板</t>
  </si>
  <si>
    <t>1.0.5厚内层压型镀锌钢板
2.综合考虑按图纸和规范要求而实施、完成这项工程的一切有关费用，包原材送检、检测及验收合格；</t>
  </si>
  <si>
    <t>屋面卷材防水</t>
  </si>
  <si>
    <t>1、0.6厚自粘聚合物改性沥青防水卷材隔汽层
2、包含基层清理、修补找平、阴阳角圆弧处理、卷材铺贴、搭接粘贴、封口密封、接缝压实、成品保护、闭水 / 气密性检查、现场清理等全部施工工序。
3、综合考虑按图纸和规范要求而实施、完成这项工程的一切有关费用，包原材送检、检测及验收合格；</t>
  </si>
  <si>
    <t>3厚衬檩支撑件</t>
  </si>
  <si>
    <t>1、3厚衬檩支撑件
2、完成下料、切割、加工、开孔、拼装、焊接、校正、固定、除锈防腐、成品保护等全部施工工序，配套满足屋面系统安装受力及稳固要求。
3、综合考虑按图纸和规范要求而实施、完成这项工程的一切有关费用，包原材送检、检测及验收合格；</t>
  </si>
  <si>
    <t>保温隔热屋面</t>
  </si>
  <si>
    <t>1、100厚岩棉板隔热保温层(180kg/m2)
2、包含基层清理、排版下料、裁切、铺设、固定、拼缝填实、收口处理、成品保护、现场清理等全部保温施工工序，满足屋面隔热、保温节能及验收标准要求。
3、综合考虑按图纸和规范要求而实施、完成这项工程的一切有关费用，包原材送检、检测及验收合格；</t>
  </si>
  <si>
    <t>3厚冷弯镀锌钢衬檩100高</t>
  </si>
  <si>
    <t>1、3厚冷弯镀锌钢衬檩100高
2、包含下料、裁切、开孔、加工、就位、调平、固定、校正、成品保护、现场清理等全部施工工序，满足屋面围护系统受力及安装配套要求。
3、综合考虑按图纸和规范要求而实施、完成这项工程的一切有关费用，包原材送检、检测及验收合格；</t>
  </si>
  <si>
    <t>1、1.5厚自粘聚合物改性沥青防水卷材
2、包含基层清理、基面修补、阴阳角加强处理、卷材裁切、铺贴搭接、封口压实、接缝密封、细部节点处理、成品保护、蓄水试验、现场清理等全部施工工序。
3、综合考虑按图纸和规范要求而实施、完成这项工程的一切有关费用，包原材送检、检测及验收合格；</t>
  </si>
  <si>
    <t>周边修复</t>
  </si>
  <si>
    <t>100厚7%水泥稳定石粉层</t>
  </si>
  <si>
    <t>1、100厚7%水泥稳定石粉层
2、综合考虑按图纸和规范要求而实施、完成这项工程的一切有关费用，包原材送检、检测及验收合格；</t>
  </si>
  <si>
    <t>100厚C25混凝土填充</t>
  </si>
  <si>
    <t>1、100厚C25混凝土填充
2、综合考虑按图纸和规范要求而实施、完成这项工程的一切有关费用，包原材送检、检测及验收合格；</t>
  </si>
  <si>
    <t>广场砖铺贴，缝宽2~3</t>
  </si>
  <si>
    <t>1、广场砖铺贴，缝宽2~3
2、30厚1:3干硬性水泥砂浆结合层
3、综合考虑按图纸和规范要求而实施、完成这项工程的一切有关费用，包原材送检、检测及验收合格；</t>
  </si>
  <si>
    <t>铁马围挡租赁</t>
  </si>
  <si>
    <t>1、临时围蔽铁马租赁；
2、规格：长180cm，高120cm，造型详图纸；
3、产品之间互相拼装连接；
4、项目围蔽周期：根据进度计划综合考虑；
5、综合考虑按图纸和规范要求而实施、完成这项工程的一切有关费用，包原材送检、检测及验收合格；</t>
  </si>
  <si>
    <t>预留金</t>
  </si>
  <si>
    <t>含税总价</t>
  </si>
  <si>
    <t>含税总价（含9%增值税专用发票）</t>
  </si>
  <si>
    <t>备注：设置30%预付备货款（不含预留金），后续进度款支付至85%，完工款90%，结算支付至97%，剩余3%质保金待质保期完成后退还；</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</si>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</sst>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Red]\(0.00\)"/>
  </numFmts>
  <fonts count="56">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9"/>
      <name val="SimSun"/>
      <charset val="134"/>
    </font>
    <font>
      <b/>
      <sz val="16"/>
      <color theme="1"/>
      <name val="宋体"/>
      <charset val="134"/>
      <scheme val="minor"/>
    </font>
    <font>
      <b/>
      <sz val="16"/>
      <name val="宋体"/>
      <charset val="134"/>
    </font>
    <font>
      <b/>
      <sz val="11"/>
      <color rgb="FF000000"/>
      <name val="宋体"/>
      <charset val="134"/>
    </font>
    <font>
      <b/>
      <sz val="9"/>
      <name val="宋体"/>
      <charset val="134"/>
    </font>
    <font>
      <sz val="9"/>
      <color rgb="FF000000"/>
      <name val="宋体"/>
      <charset val="134"/>
      <scheme val="minor"/>
    </font>
    <font>
      <b/>
      <sz val="9"/>
      <name val="SimSun"/>
      <charset val="134"/>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u/>
      <sz val="11"/>
      <color rgb="FFFF0000"/>
      <name val="宋体"/>
      <charset val="134"/>
    </font>
    <font>
      <u/>
      <sz val="9"/>
      <name val="宋体"/>
      <charset val="134"/>
    </font>
    <font>
      <b/>
      <u/>
      <sz val="11"/>
      <name val="宋体"/>
      <charset val="134"/>
    </font>
    <font>
      <sz val="11"/>
      <color rgb="FFFF0000"/>
      <name val="宋体"/>
      <charset val="134"/>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rgb="FF000000"/>
      </left>
      <right style="thin">
        <color rgb="FF000000"/>
      </right>
      <top/>
      <bottom style="thin">
        <color rgb="FF000000"/>
      </bottom>
      <diagonal/>
    </border>
    <border>
      <left style="thin">
        <color indexed="0"/>
      </left>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5" fillId="0" borderId="0" applyNumberFormat="0" applyFill="0" applyBorder="0" applyAlignment="0" applyProtection="0">
      <alignment vertical="center"/>
    </xf>
    <xf numFmtId="0" fontId="36" fillId="4" borderId="15" applyNumberFormat="0" applyAlignment="0" applyProtection="0">
      <alignment vertical="center"/>
    </xf>
    <xf numFmtId="0" fontId="37" fillId="5" borderId="16" applyNumberFormat="0" applyAlignment="0" applyProtection="0">
      <alignment vertical="center"/>
    </xf>
    <xf numFmtId="0" fontId="38" fillId="5" borderId="15" applyNumberFormat="0" applyAlignment="0" applyProtection="0">
      <alignment vertical="center"/>
    </xf>
    <xf numFmtId="0" fontId="39" fillId="6" borderId="17" applyNumberFormat="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7" fillId="0" borderId="0"/>
    <xf numFmtId="0" fontId="0" fillId="0" borderId="0">
      <alignment vertical="center"/>
    </xf>
    <xf numFmtId="0" fontId="47" fillId="0" borderId="0">
      <alignment vertical="center"/>
    </xf>
    <xf numFmtId="0" fontId="0" fillId="0" borderId="0">
      <alignment vertical="center"/>
    </xf>
    <xf numFmtId="0" fontId="0" fillId="0" borderId="0">
      <alignment vertical="center"/>
    </xf>
    <xf numFmtId="0" fontId="48" fillId="0" borderId="0">
      <alignment vertical="center"/>
    </xf>
    <xf numFmtId="0" fontId="0" fillId="0" borderId="0">
      <alignment vertical="center"/>
    </xf>
    <xf numFmtId="0" fontId="47" fillId="0" borderId="0"/>
    <xf numFmtId="0" fontId="0" fillId="0" borderId="0">
      <alignment vertical="center"/>
    </xf>
    <xf numFmtId="0" fontId="49" fillId="0" borderId="0"/>
    <xf numFmtId="0" fontId="50" fillId="0" borderId="0"/>
    <xf numFmtId="43" fontId="48" fillId="0" borderId="0" applyFont="0" applyFill="0" applyBorder="0" applyAlignment="0" applyProtection="0">
      <alignment vertical="center"/>
    </xf>
    <xf numFmtId="43" fontId="48" fillId="0" borderId="0" applyFont="0" applyFill="0" applyBorder="0" applyAlignment="0" applyProtection="0">
      <alignment vertical="center"/>
    </xf>
    <xf numFmtId="0" fontId="51" fillId="0" borderId="0"/>
  </cellStyleXfs>
  <cellXfs count="151">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9" fontId="3" fillId="0" borderId="0" xfId="0" applyNumberFormat="1" applyFont="1" applyFill="1" applyBorder="1" applyAlignment="1">
      <alignment horizontal="center" vertical="center"/>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0" fillId="0" borderId="0" xfId="0" applyFont="1" applyFill="1" applyBorder="1" applyAlignment="1">
      <alignment vertical="center"/>
    </xf>
    <xf numFmtId="0" fontId="19" fillId="0" borderId="0" xfId="0" applyFont="1" applyFill="1" applyAlignment="1"/>
    <xf numFmtId="0" fontId="19" fillId="0" borderId="0" xfId="0" applyFont="1" applyFill="1" applyAlignment="1">
      <alignment horizontal="center"/>
    </xf>
    <xf numFmtId="176" fontId="19" fillId="0" borderId="0" xfId="0" applyNumberFormat="1" applyFont="1" applyFill="1" applyAlignment="1">
      <alignment horizontal="center"/>
    </xf>
    <xf numFmtId="176" fontId="19" fillId="0" borderId="0" xfId="0" applyNumberFormat="1" applyFont="1" applyFill="1" applyAlignment="1"/>
    <xf numFmtId="0" fontId="1" fillId="0" borderId="0" xfId="0" applyFont="1" applyFill="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176" fontId="20" fillId="0" borderId="0" xfId="0" applyNumberFormat="1" applyFont="1" applyFill="1" applyBorder="1" applyAlignment="1">
      <alignment horizontal="center" vertical="center"/>
    </xf>
    <xf numFmtId="9" fontId="20" fillId="0" borderId="0"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0" fontId="21" fillId="0" borderId="0" xfId="55" applyNumberFormat="1" applyFont="1" applyFill="1" applyBorder="1" applyAlignment="1" applyProtection="1">
      <alignment horizontal="center" vertical="center" wrapText="1"/>
    </xf>
    <xf numFmtId="176" fontId="21" fillId="0" borderId="0" xfId="55" applyNumberFormat="1" applyFont="1" applyFill="1" applyBorder="1" applyAlignment="1" applyProtection="1">
      <alignment horizontal="center" vertical="center" wrapText="1"/>
    </xf>
    <xf numFmtId="9" fontId="21" fillId="0" borderId="0" xfId="55" applyNumberFormat="1" applyFont="1" applyFill="1" applyBorder="1" applyAlignment="1" applyProtection="1">
      <alignment horizontal="center" vertical="center" wrapText="1"/>
    </xf>
    <xf numFmtId="176" fontId="21" fillId="0" borderId="0" xfId="55" applyNumberFormat="1" applyFont="1" applyFill="1" applyBorder="1" applyAlignment="1" applyProtection="1">
      <alignment horizontal="right" vertical="center" wrapText="1"/>
    </xf>
    <xf numFmtId="0" fontId="22" fillId="0" borderId="0" xfId="50" applyFont="1" applyFill="1" applyBorder="1" applyAlignment="1">
      <alignment horizontal="left" vertical="center" wrapText="1"/>
    </xf>
    <xf numFmtId="0" fontId="22" fillId="0" borderId="0" xfId="50" applyFont="1" applyFill="1" applyBorder="1" applyAlignment="1">
      <alignment horizontal="center" vertical="center" wrapText="1"/>
    </xf>
    <xf numFmtId="176" fontId="22" fillId="0" borderId="0" xfId="50" applyNumberFormat="1" applyFont="1" applyFill="1" applyBorder="1" applyAlignment="1">
      <alignment horizontal="center" vertical="center" wrapText="1"/>
    </xf>
    <xf numFmtId="176" fontId="22" fillId="0" borderId="0" xfId="50" applyNumberFormat="1" applyFont="1" applyFill="1" applyBorder="1" applyAlignment="1">
      <alignment horizontal="left" vertical="center" wrapText="1"/>
    </xf>
    <xf numFmtId="176" fontId="22"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6" xfId="55" applyNumberFormat="1" applyFont="1" applyFill="1" applyBorder="1" applyAlignment="1" applyProtection="1">
      <alignment horizontal="center" vertical="center" wrapText="1"/>
    </xf>
    <xf numFmtId="0" fontId="5" fillId="0" borderId="9" xfId="0" applyFont="1" applyFill="1" applyBorder="1" applyAlignment="1">
      <alignment horizontal="center" vertical="center" wrapText="1"/>
    </xf>
    <xf numFmtId="9" fontId="9" fillId="0" borderId="1" xfId="0" applyNumberFormat="1" applyFont="1" applyFill="1" applyBorder="1" applyAlignment="1" applyProtection="1">
      <alignment horizontal="center" vertical="center" wrapText="1"/>
    </xf>
    <xf numFmtId="1" fontId="5" fillId="0" borderId="6" xfId="0" applyNumberFormat="1" applyFont="1" applyFill="1" applyBorder="1" applyAlignment="1">
      <alignment horizontal="right" vertical="center" wrapText="1"/>
    </xf>
    <xf numFmtId="176" fontId="19" fillId="0" borderId="1" xfId="0" applyNumberFormat="1" applyFont="1" applyFill="1" applyBorder="1" applyAlignment="1">
      <alignment horizontal="center" vertical="center"/>
    </xf>
    <xf numFmtId="0" fontId="19" fillId="0" borderId="0" xfId="0" applyFont="1" applyFill="1" applyAlignment="1">
      <alignment horizontal="center" vertical="center"/>
    </xf>
    <xf numFmtId="0" fontId="5"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5" fillId="0" borderId="6"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0"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24" fillId="0" borderId="10" xfId="0" applyNumberFormat="1"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4" fontId="19" fillId="0" borderId="0" xfId="0" applyNumberFormat="1" applyFont="1" applyFill="1" applyAlignment="1"/>
    <xf numFmtId="0" fontId="25"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Border="1" applyAlignment="1">
      <alignment vertical="center"/>
    </xf>
    <xf numFmtId="0" fontId="13" fillId="0" borderId="0" xfId="0" applyFont="1" applyFill="1" applyBorder="1" applyAlignment="1">
      <alignment vertical="center"/>
    </xf>
    <xf numFmtId="49" fontId="26" fillId="0" borderId="0" xfId="0" applyNumberFormat="1" applyFont="1" applyFill="1" applyBorder="1" applyAlignment="1">
      <alignment horizontal="center" vertical="center"/>
    </xf>
    <xf numFmtId="179" fontId="26"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27" fillId="0" borderId="0" xfId="57" applyNumberFormat="1" applyFont="1" applyFill="1" applyAlignment="1">
      <alignment horizontal="center" vertical="center"/>
    </xf>
    <xf numFmtId="0" fontId="27" fillId="0" borderId="0" xfId="57" applyFont="1" applyFill="1" applyAlignment="1">
      <alignment horizontal="center" vertical="center"/>
    </xf>
    <xf numFmtId="0" fontId="1" fillId="0" borderId="0" xfId="57" applyFont="1" applyFill="1" applyAlignment="1">
      <alignment vertical="center"/>
    </xf>
    <xf numFmtId="49" fontId="27" fillId="0" borderId="1" xfId="0" applyNumberFormat="1" applyFont="1" applyFill="1" applyBorder="1" applyAlignment="1" applyProtection="1">
      <alignment horizontal="center" vertical="center"/>
    </xf>
    <xf numFmtId="49" fontId="27" fillId="0" borderId="1" xfId="0" applyNumberFormat="1" applyFont="1" applyFill="1" applyBorder="1" applyAlignment="1" applyProtection="1">
      <alignment horizontal="center" vertical="center" wrapText="1"/>
    </xf>
    <xf numFmtId="49" fontId="27"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26"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79" fontId="13" fillId="0" borderId="0" xfId="0" applyNumberFormat="1" applyFont="1" applyFill="1" applyBorder="1" applyAlignment="1">
      <alignment vertical="center"/>
    </xf>
    <xf numFmtId="0" fontId="26"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27"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3.xml"/><Relationship Id="rId98" Type="http://schemas.openxmlformats.org/officeDocument/2006/relationships/externalLink" Target="externalLinks/externalLink92.xml"/><Relationship Id="rId97" Type="http://schemas.openxmlformats.org/officeDocument/2006/relationships/externalLink" Target="externalLinks/externalLink91.xml"/><Relationship Id="rId96" Type="http://schemas.openxmlformats.org/officeDocument/2006/relationships/externalLink" Target="externalLinks/externalLink90.xml"/><Relationship Id="rId95" Type="http://schemas.openxmlformats.org/officeDocument/2006/relationships/externalLink" Target="externalLinks/externalLink89.xml"/><Relationship Id="rId94" Type="http://schemas.openxmlformats.org/officeDocument/2006/relationships/externalLink" Target="externalLinks/externalLink88.xml"/><Relationship Id="rId93" Type="http://schemas.openxmlformats.org/officeDocument/2006/relationships/externalLink" Target="externalLinks/externalLink87.xml"/><Relationship Id="rId92" Type="http://schemas.openxmlformats.org/officeDocument/2006/relationships/externalLink" Target="externalLinks/externalLink86.xml"/><Relationship Id="rId91" Type="http://schemas.openxmlformats.org/officeDocument/2006/relationships/externalLink" Target="externalLinks/externalLink85.xml"/><Relationship Id="rId90" Type="http://schemas.openxmlformats.org/officeDocument/2006/relationships/externalLink" Target="externalLinks/externalLink84.xml"/><Relationship Id="rId9" Type="http://schemas.openxmlformats.org/officeDocument/2006/relationships/externalLink" Target="externalLinks/externalLink3.xml"/><Relationship Id="rId89" Type="http://schemas.openxmlformats.org/officeDocument/2006/relationships/externalLink" Target="externalLinks/externalLink83.xml"/><Relationship Id="rId88" Type="http://schemas.openxmlformats.org/officeDocument/2006/relationships/externalLink" Target="externalLinks/externalLink82.xml"/><Relationship Id="rId87" Type="http://schemas.openxmlformats.org/officeDocument/2006/relationships/externalLink" Target="externalLinks/externalLink81.xml"/><Relationship Id="rId86" Type="http://schemas.openxmlformats.org/officeDocument/2006/relationships/externalLink" Target="externalLinks/externalLink80.xml"/><Relationship Id="rId85" Type="http://schemas.openxmlformats.org/officeDocument/2006/relationships/externalLink" Target="externalLinks/externalLink79.xml"/><Relationship Id="rId84" Type="http://schemas.openxmlformats.org/officeDocument/2006/relationships/externalLink" Target="externalLinks/externalLink78.xml"/><Relationship Id="rId83" Type="http://schemas.openxmlformats.org/officeDocument/2006/relationships/externalLink" Target="externalLinks/externalLink77.xml"/><Relationship Id="rId82" Type="http://schemas.openxmlformats.org/officeDocument/2006/relationships/externalLink" Target="externalLinks/externalLink76.xml"/><Relationship Id="rId81" Type="http://schemas.openxmlformats.org/officeDocument/2006/relationships/externalLink" Target="externalLinks/externalLink75.xml"/><Relationship Id="rId80" Type="http://schemas.openxmlformats.org/officeDocument/2006/relationships/externalLink" Target="externalLinks/externalLink74.xml"/><Relationship Id="rId8" Type="http://schemas.openxmlformats.org/officeDocument/2006/relationships/externalLink" Target="externalLinks/externalLink2.xml"/><Relationship Id="rId79" Type="http://schemas.openxmlformats.org/officeDocument/2006/relationships/externalLink" Target="externalLinks/externalLink73.xml"/><Relationship Id="rId78" Type="http://schemas.openxmlformats.org/officeDocument/2006/relationships/externalLink" Target="externalLinks/externalLink72.xml"/><Relationship Id="rId77" Type="http://schemas.openxmlformats.org/officeDocument/2006/relationships/externalLink" Target="externalLinks/externalLink71.xml"/><Relationship Id="rId76" Type="http://schemas.openxmlformats.org/officeDocument/2006/relationships/externalLink" Target="externalLinks/externalLink70.xml"/><Relationship Id="rId75" Type="http://schemas.openxmlformats.org/officeDocument/2006/relationships/externalLink" Target="externalLinks/externalLink69.xml"/><Relationship Id="rId74" Type="http://schemas.openxmlformats.org/officeDocument/2006/relationships/externalLink" Target="externalLinks/externalLink68.xml"/><Relationship Id="rId73" Type="http://schemas.openxmlformats.org/officeDocument/2006/relationships/externalLink" Target="externalLinks/externalLink67.xml"/><Relationship Id="rId72" Type="http://schemas.openxmlformats.org/officeDocument/2006/relationships/externalLink" Target="externalLinks/externalLink66.xml"/><Relationship Id="rId71" Type="http://schemas.openxmlformats.org/officeDocument/2006/relationships/externalLink" Target="externalLinks/externalLink65.xml"/><Relationship Id="rId70" Type="http://schemas.openxmlformats.org/officeDocument/2006/relationships/externalLink" Target="externalLinks/externalLink64.xml"/><Relationship Id="rId7" Type="http://schemas.openxmlformats.org/officeDocument/2006/relationships/externalLink" Target="externalLinks/externalLink1.xml"/><Relationship Id="rId69" Type="http://schemas.openxmlformats.org/officeDocument/2006/relationships/externalLink" Target="externalLinks/externalLink63.xml"/><Relationship Id="rId68" Type="http://schemas.openxmlformats.org/officeDocument/2006/relationships/externalLink" Target="externalLinks/externalLink62.xml"/><Relationship Id="rId67" Type="http://schemas.openxmlformats.org/officeDocument/2006/relationships/externalLink" Target="externalLinks/externalLink61.xml"/><Relationship Id="rId66" Type="http://schemas.openxmlformats.org/officeDocument/2006/relationships/externalLink" Target="externalLinks/externalLink60.xml"/><Relationship Id="rId65" Type="http://schemas.openxmlformats.org/officeDocument/2006/relationships/externalLink" Target="externalLinks/externalLink59.xml"/><Relationship Id="rId64" Type="http://schemas.openxmlformats.org/officeDocument/2006/relationships/externalLink" Target="externalLinks/externalLink58.xml"/><Relationship Id="rId63" Type="http://schemas.openxmlformats.org/officeDocument/2006/relationships/externalLink" Target="externalLinks/externalLink57.xml"/><Relationship Id="rId62" Type="http://schemas.openxmlformats.org/officeDocument/2006/relationships/externalLink" Target="externalLinks/externalLink56.xml"/><Relationship Id="rId61" Type="http://schemas.openxmlformats.org/officeDocument/2006/relationships/externalLink" Target="externalLinks/externalLink55.xml"/><Relationship Id="rId60" Type="http://schemas.openxmlformats.org/officeDocument/2006/relationships/externalLink" Target="externalLinks/externalLink54.xml"/><Relationship Id="rId6" Type="http://schemas.openxmlformats.org/officeDocument/2006/relationships/customXml" Target="../customXml/item1.xml"/><Relationship Id="rId59" Type="http://schemas.openxmlformats.org/officeDocument/2006/relationships/externalLink" Target="externalLinks/externalLink53.xml"/><Relationship Id="rId58" Type="http://schemas.openxmlformats.org/officeDocument/2006/relationships/externalLink" Target="externalLinks/externalLink52.xml"/><Relationship Id="rId57" Type="http://schemas.openxmlformats.org/officeDocument/2006/relationships/externalLink" Target="externalLinks/externalLink51.xml"/><Relationship Id="rId56" Type="http://schemas.openxmlformats.org/officeDocument/2006/relationships/externalLink" Target="externalLinks/externalLink50.xml"/><Relationship Id="rId55" Type="http://schemas.openxmlformats.org/officeDocument/2006/relationships/externalLink" Target="externalLinks/externalLink49.xml"/><Relationship Id="rId54" Type="http://schemas.openxmlformats.org/officeDocument/2006/relationships/externalLink" Target="externalLinks/externalLink48.xml"/><Relationship Id="rId53" Type="http://schemas.openxmlformats.org/officeDocument/2006/relationships/externalLink" Target="externalLinks/externalLink47.xml"/><Relationship Id="rId52" Type="http://schemas.openxmlformats.org/officeDocument/2006/relationships/externalLink" Target="externalLinks/externalLink46.xml"/><Relationship Id="rId51" Type="http://schemas.openxmlformats.org/officeDocument/2006/relationships/externalLink" Target="externalLinks/externalLink45.xml"/><Relationship Id="rId50" Type="http://schemas.openxmlformats.org/officeDocument/2006/relationships/externalLink" Target="externalLinks/externalLink44.xml"/><Relationship Id="rId5" Type="http://schemas.openxmlformats.org/officeDocument/2006/relationships/worksheet" Target="worksheets/sheet5.xml"/><Relationship Id="rId49" Type="http://schemas.openxmlformats.org/officeDocument/2006/relationships/externalLink" Target="externalLinks/externalLink43.xml"/><Relationship Id="rId48" Type="http://schemas.openxmlformats.org/officeDocument/2006/relationships/externalLink" Target="externalLinks/externalLink42.xml"/><Relationship Id="rId47" Type="http://schemas.openxmlformats.org/officeDocument/2006/relationships/externalLink" Target="externalLinks/externalLink41.xml"/><Relationship Id="rId46" Type="http://schemas.openxmlformats.org/officeDocument/2006/relationships/externalLink" Target="externalLinks/externalLink40.xml"/><Relationship Id="rId45" Type="http://schemas.openxmlformats.org/officeDocument/2006/relationships/externalLink" Target="externalLinks/externalLink39.xml"/><Relationship Id="rId44" Type="http://schemas.openxmlformats.org/officeDocument/2006/relationships/externalLink" Target="externalLinks/externalLink38.xml"/><Relationship Id="rId43" Type="http://schemas.openxmlformats.org/officeDocument/2006/relationships/externalLink" Target="externalLinks/externalLink37.xml"/><Relationship Id="rId42" Type="http://schemas.openxmlformats.org/officeDocument/2006/relationships/externalLink" Target="externalLinks/externalLink36.xml"/><Relationship Id="rId41" Type="http://schemas.openxmlformats.org/officeDocument/2006/relationships/externalLink" Target="externalLinks/externalLink35.xml"/><Relationship Id="rId40" Type="http://schemas.openxmlformats.org/officeDocument/2006/relationships/externalLink" Target="externalLinks/externalLink34.xml"/><Relationship Id="rId4" Type="http://schemas.openxmlformats.org/officeDocument/2006/relationships/worksheet" Target="worksheets/sheet4.xml"/><Relationship Id="rId39" Type="http://schemas.openxmlformats.org/officeDocument/2006/relationships/externalLink" Target="externalLinks/externalLink33.xml"/><Relationship Id="rId38" Type="http://schemas.openxmlformats.org/officeDocument/2006/relationships/externalLink" Target="externalLinks/externalLink32.xml"/><Relationship Id="rId37" Type="http://schemas.openxmlformats.org/officeDocument/2006/relationships/externalLink" Target="externalLinks/externalLink31.xml"/><Relationship Id="rId36" Type="http://schemas.openxmlformats.org/officeDocument/2006/relationships/externalLink" Target="externalLinks/externalLink30.xml"/><Relationship Id="rId35" Type="http://schemas.openxmlformats.org/officeDocument/2006/relationships/externalLink" Target="externalLinks/externalLink29.xml"/><Relationship Id="rId34" Type="http://schemas.openxmlformats.org/officeDocument/2006/relationships/externalLink" Target="externalLinks/externalLink28.xml"/><Relationship Id="rId33" Type="http://schemas.openxmlformats.org/officeDocument/2006/relationships/externalLink" Target="externalLinks/externalLink27.xml"/><Relationship Id="rId32" Type="http://schemas.openxmlformats.org/officeDocument/2006/relationships/externalLink" Target="externalLinks/externalLink26.xml"/><Relationship Id="rId31" Type="http://schemas.openxmlformats.org/officeDocument/2006/relationships/externalLink" Target="externalLinks/externalLink25.xml"/><Relationship Id="rId30" Type="http://schemas.openxmlformats.org/officeDocument/2006/relationships/externalLink" Target="externalLinks/externalLink24.xml"/><Relationship Id="rId3" Type="http://schemas.openxmlformats.org/officeDocument/2006/relationships/worksheet" Target="worksheets/sheet3.xml"/><Relationship Id="rId29" Type="http://schemas.openxmlformats.org/officeDocument/2006/relationships/externalLink" Target="externalLinks/externalLink23.xml"/><Relationship Id="rId28" Type="http://schemas.openxmlformats.org/officeDocument/2006/relationships/externalLink" Target="externalLinks/externalLink22.xml"/><Relationship Id="rId27" Type="http://schemas.openxmlformats.org/officeDocument/2006/relationships/externalLink" Target="externalLinks/externalLink21.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6" Type="http://schemas.openxmlformats.org/officeDocument/2006/relationships/styles" Target="styles.xml"/><Relationship Id="rId185" Type="http://schemas.openxmlformats.org/officeDocument/2006/relationships/sharedStrings" Target="sharedStrings.xml"/><Relationship Id="rId184" Type="http://schemas.openxmlformats.org/officeDocument/2006/relationships/theme" Target="theme/theme1.xml"/><Relationship Id="rId183" Type="http://schemas.openxmlformats.org/officeDocument/2006/relationships/externalLink" Target="externalLinks/externalLink177.xml"/><Relationship Id="rId182" Type="http://schemas.openxmlformats.org/officeDocument/2006/relationships/externalLink" Target="externalLinks/externalLink176.xml"/><Relationship Id="rId181" Type="http://schemas.openxmlformats.org/officeDocument/2006/relationships/externalLink" Target="externalLinks/externalLink175.xml"/><Relationship Id="rId180" Type="http://schemas.openxmlformats.org/officeDocument/2006/relationships/externalLink" Target="externalLinks/externalLink174.xml"/><Relationship Id="rId18" Type="http://schemas.openxmlformats.org/officeDocument/2006/relationships/externalLink" Target="externalLinks/externalLink12.xml"/><Relationship Id="rId179" Type="http://schemas.openxmlformats.org/officeDocument/2006/relationships/externalLink" Target="externalLinks/externalLink173.xml"/><Relationship Id="rId178" Type="http://schemas.openxmlformats.org/officeDocument/2006/relationships/externalLink" Target="externalLinks/externalLink172.xml"/><Relationship Id="rId177" Type="http://schemas.openxmlformats.org/officeDocument/2006/relationships/externalLink" Target="externalLinks/externalLink171.xml"/><Relationship Id="rId176" Type="http://schemas.openxmlformats.org/officeDocument/2006/relationships/externalLink" Target="externalLinks/externalLink170.xml"/><Relationship Id="rId175" Type="http://schemas.openxmlformats.org/officeDocument/2006/relationships/externalLink" Target="externalLinks/externalLink169.xml"/><Relationship Id="rId174" Type="http://schemas.openxmlformats.org/officeDocument/2006/relationships/externalLink" Target="externalLinks/externalLink168.xml"/><Relationship Id="rId173" Type="http://schemas.openxmlformats.org/officeDocument/2006/relationships/externalLink" Target="externalLinks/externalLink167.xml"/><Relationship Id="rId172" Type="http://schemas.openxmlformats.org/officeDocument/2006/relationships/externalLink" Target="externalLinks/externalLink166.xml"/><Relationship Id="rId171" Type="http://schemas.openxmlformats.org/officeDocument/2006/relationships/externalLink" Target="externalLinks/externalLink165.xml"/><Relationship Id="rId170" Type="http://schemas.openxmlformats.org/officeDocument/2006/relationships/externalLink" Target="externalLinks/externalLink164.xml"/><Relationship Id="rId17" Type="http://schemas.openxmlformats.org/officeDocument/2006/relationships/externalLink" Target="externalLinks/externalLink11.xml"/><Relationship Id="rId169" Type="http://schemas.openxmlformats.org/officeDocument/2006/relationships/externalLink" Target="externalLinks/externalLink163.xml"/><Relationship Id="rId168" Type="http://schemas.openxmlformats.org/officeDocument/2006/relationships/externalLink" Target="externalLinks/externalLink162.xml"/><Relationship Id="rId167" Type="http://schemas.openxmlformats.org/officeDocument/2006/relationships/externalLink" Target="externalLinks/externalLink161.xml"/><Relationship Id="rId166" Type="http://schemas.openxmlformats.org/officeDocument/2006/relationships/externalLink" Target="externalLinks/externalLink160.xml"/><Relationship Id="rId165" Type="http://schemas.openxmlformats.org/officeDocument/2006/relationships/externalLink" Target="externalLinks/externalLink159.xml"/><Relationship Id="rId164" Type="http://schemas.openxmlformats.org/officeDocument/2006/relationships/externalLink" Target="externalLinks/externalLink158.xml"/><Relationship Id="rId163" Type="http://schemas.openxmlformats.org/officeDocument/2006/relationships/externalLink" Target="externalLinks/externalLink157.xml"/><Relationship Id="rId162" Type="http://schemas.openxmlformats.org/officeDocument/2006/relationships/externalLink" Target="externalLinks/externalLink156.xml"/><Relationship Id="rId161" Type="http://schemas.openxmlformats.org/officeDocument/2006/relationships/externalLink" Target="externalLinks/externalLink155.xml"/><Relationship Id="rId160" Type="http://schemas.openxmlformats.org/officeDocument/2006/relationships/externalLink" Target="externalLinks/externalLink154.xml"/><Relationship Id="rId16" Type="http://schemas.openxmlformats.org/officeDocument/2006/relationships/externalLink" Target="externalLinks/externalLink10.xml"/><Relationship Id="rId159" Type="http://schemas.openxmlformats.org/officeDocument/2006/relationships/externalLink" Target="externalLinks/externalLink153.xml"/><Relationship Id="rId158" Type="http://schemas.openxmlformats.org/officeDocument/2006/relationships/externalLink" Target="externalLinks/externalLink152.xml"/><Relationship Id="rId157" Type="http://schemas.openxmlformats.org/officeDocument/2006/relationships/externalLink" Target="externalLinks/externalLink151.xml"/><Relationship Id="rId156" Type="http://schemas.openxmlformats.org/officeDocument/2006/relationships/externalLink" Target="externalLinks/externalLink150.xml"/><Relationship Id="rId155" Type="http://schemas.openxmlformats.org/officeDocument/2006/relationships/externalLink" Target="externalLinks/externalLink149.xml"/><Relationship Id="rId154" Type="http://schemas.openxmlformats.org/officeDocument/2006/relationships/externalLink" Target="externalLinks/externalLink148.xml"/><Relationship Id="rId153" Type="http://schemas.openxmlformats.org/officeDocument/2006/relationships/externalLink" Target="externalLinks/externalLink147.xml"/><Relationship Id="rId152" Type="http://schemas.openxmlformats.org/officeDocument/2006/relationships/externalLink" Target="externalLinks/externalLink146.xml"/><Relationship Id="rId151" Type="http://schemas.openxmlformats.org/officeDocument/2006/relationships/externalLink" Target="externalLinks/externalLink145.xml"/><Relationship Id="rId150" Type="http://schemas.openxmlformats.org/officeDocument/2006/relationships/externalLink" Target="externalLinks/externalLink144.xml"/><Relationship Id="rId15" Type="http://schemas.openxmlformats.org/officeDocument/2006/relationships/externalLink" Target="externalLinks/externalLink9.xml"/><Relationship Id="rId149" Type="http://schemas.openxmlformats.org/officeDocument/2006/relationships/externalLink" Target="externalLinks/externalLink143.xml"/><Relationship Id="rId148" Type="http://schemas.openxmlformats.org/officeDocument/2006/relationships/externalLink" Target="externalLinks/externalLink142.xml"/><Relationship Id="rId147" Type="http://schemas.openxmlformats.org/officeDocument/2006/relationships/externalLink" Target="externalLinks/externalLink141.xml"/><Relationship Id="rId146" Type="http://schemas.openxmlformats.org/officeDocument/2006/relationships/externalLink" Target="externalLinks/externalLink140.xml"/><Relationship Id="rId145" Type="http://schemas.openxmlformats.org/officeDocument/2006/relationships/externalLink" Target="externalLinks/externalLink139.xml"/><Relationship Id="rId144" Type="http://schemas.openxmlformats.org/officeDocument/2006/relationships/externalLink" Target="externalLinks/externalLink138.xml"/><Relationship Id="rId143" Type="http://schemas.openxmlformats.org/officeDocument/2006/relationships/externalLink" Target="externalLinks/externalLink137.xml"/><Relationship Id="rId142" Type="http://schemas.openxmlformats.org/officeDocument/2006/relationships/externalLink" Target="externalLinks/externalLink136.xml"/><Relationship Id="rId141" Type="http://schemas.openxmlformats.org/officeDocument/2006/relationships/externalLink" Target="externalLinks/externalLink135.xml"/><Relationship Id="rId140" Type="http://schemas.openxmlformats.org/officeDocument/2006/relationships/externalLink" Target="externalLinks/externalLink134.xml"/><Relationship Id="rId14" Type="http://schemas.openxmlformats.org/officeDocument/2006/relationships/externalLink" Target="externalLinks/externalLink8.xml"/><Relationship Id="rId139" Type="http://schemas.openxmlformats.org/officeDocument/2006/relationships/externalLink" Target="externalLinks/externalLink133.xml"/><Relationship Id="rId138" Type="http://schemas.openxmlformats.org/officeDocument/2006/relationships/externalLink" Target="externalLinks/externalLink132.xml"/><Relationship Id="rId137" Type="http://schemas.openxmlformats.org/officeDocument/2006/relationships/externalLink" Target="externalLinks/externalLink131.xml"/><Relationship Id="rId136" Type="http://schemas.openxmlformats.org/officeDocument/2006/relationships/externalLink" Target="externalLinks/externalLink130.xml"/><Relationship Id="rId135" Type="http://schemas.openxmlformats.org/officeDocument/2006/relationships/externalLink" Target="externalLinks/externalLink129.xml"/><Relationship Id="rId134" Type="http://schemas.openxmlformats.org/officeDocument/2006/relationships/externalLink" Target="externalLinks/externalLink128.xml"/><Relationship Id="rId133" Type="http://schemas.openxmlformats.org/officeDocument/2006/relationships/externalLink" Target="externalLinks/externalLink127.xml"/><Relationship Id="rId132" Type="http://schemas.openxmlformats.org/officeDocument/2006/relationships/externalLink" Target="externalLinks/externalLink126.xml"/><Relationship Id="rId131" Type="http://schemas.openxmlformats.org/officeDocument/2006/relationships/externalLink" Target="externalLinks/externalLink125.xml"/><Relationship Id="rId130" Type="http://schemas.openxmlformats.org/officeDocument/2006/relationships/externalLink" Target="externalLinks/externalLink124.xml"/><Relationship Id="rId13" Type="http://schemas.openxmlformats.org/officeDocument/2006/relationships/externalLink" Target="externalLinks/externalLink7.xml"/><Relationship Id="rId129" Type="http://schemas.openxmlformats.org/officeDocument/2006/relationships/externalLink" Target="externalLinks/externalLink123.xml"/><Relationship Id="rId128" Type="http://schemas.openxmlformats.org/officeDocument/2006/relationships/externalLink" Target="externalLinks/externalLink122.xml"/><Relationship Id="rId127" Type="http://schemas.openxmlformats.org/officeDocument/2006/relationships/externalLink" Target="externalLinks/externalLink121.xml"/><Relationship Id="rId126" Type="http://schemas.openxmlformats.org/officeDocument/2006/relationships/externalLink" Target="externalLinks/externalLink120.xml"/><Relationship Id="rId125" Type="http://schemas.openxmlformats.org/officeDocument/2006/relationships/externalLink" Target="externalLinks/externalLink119.xml"/><Relationship Id="rId124" Type="http://schemas.openxmlformats.org/officeDocument/2006/relationships/externalLink" Target="externalLinks/externalLink118.xml"/><Relationship Id="rId123" Type="http://schemas.openxmlformats.org/officeDocument/2006/relationships/externalLink" Target="externalLinks/externalLink117.xml"/><Relationship Id="rId122" Type="http://schemas.openxmlformats.org/officeDocument/2006/relationships/externalLink" Target="externalLinks/externalLink116.xml"/><Relationship Id="rId121" Type="http://schemas.openxmlformats.org/officeDocument/2006/relationships/externalLink" Target="externalLinks/externalLink115.xml"/><Relationship Id="rId120" Type="http://schemas.openxmlformats.org/officeDocument/2006/relationships/externalLink" Target="externalLinks/externalLink114.xml"/><Relationship Id="rId12" Type="http://schemas.openxmlformats.org/officeDocument/2006/relationships/externalLink" Target="externalLinks/externalLink6.xml"/><Relationship Id="rId119" Type="http://schemas.openxmlformats.org/officeDocument/2006/relationships/externalLink" Target="externalLinks/externalLink113.xml"/><Relationship Id="rId118" Type="http://schemas.openxmlformats.org/officeDocument/2006/relationships/externalLink" Target="externalLinks/externalLink112.xml"/><Relationship Id="rId117" Type="http://schemas.openxmlformats.org/officeDocument/2006/relationships/externalLink" Target="externalLinks/externalLink111.xml"/><Relationship Id="rId116" Type="http://schemas.openxmlformats.org/officeDocument/2006/relationships/externalLink" Target="externalLinks/externalLink110.xml"/><Relationship Id="rId115" Type="http://schemas.openxmlformats.org/officeDocument/2006/relationships/externalLink" Target="externalLinks/externalLink109.xml"/><Relationship Id="rId114" Type="http://schemas.openxmlformats.org/officeDocument/2006/relationships/externalLink" Target="externalLinks/externalLink108.xml"/><Relationship Id="rId113" Type="http://schemas.openxmlformats.org/officeDocument/2006/relationships/externalLink" Target="externalLinks/externalLink107.xml"/><Relationship Id="rId112" Type="http://schemas.openxmlformats.org/officeDocument/2006/relationships/externalLink" Target="externalLinks/externalLink106.xml"/><Relationship Id="rId111" Type="http://schemas.openxmlformats.org/officeDocument/2006/relationships/externalLink" Target="externalLinks/externalLink105.xml"/><Relationship Id="rId110" Type="http://schemas.openxmlformats.org/officeDocument/2006/relationships/externalLink" Target="externalLinks/externalLink104.xml"/><Relationship Id="rId11" Type="http://schemas.openxmlformats.org/officeDocument/2006/relationships/externalLink" Target="externalLinks/externalLink5.xml"/><Relationship Id="rId109" Type="http://schemas.openxmlformats.org/officeDocument/2006/relationships/externalLink" Target="externalLinks/externalLink103.xml"/><Relationship Id="rId108" Type="http://schemas.openxmlformats.org/officeDocument/2006/relationships/externalLink" Target="externalLinks/externalLink102.xml"/><Relationship Id="rId107" Type="http://schemas.openxmlformats.org/officeDocument/2006/relationships/externalLink" Target="externalLinks/externalLink101.xml"/><Relationship Id="rId106" Type="http://schemas.openxmlformats.org/officeDocument/2006/relationships/externalLink" Target="externalLinks/externalLink100.xml"/><Relationship Id="rId105" Type="http://schemas.openxmlformats.org/officeDocument/2006/relationships/externalLink" Target="externalLinks/externalLink99.xml"/><Relationship Id="rId104" Type="http://schemas.openxmlformats.org/officeDocument/2006/relationships/externalLink" Target="externalLinks/externalLink98.xml"/><Relationship Id="rId103" Type="http://schemas.openxmlformats.org/officeDocument/2006/relationships/externalLink" Target="externalLinks/externalLink97.xml"/><Relationship Id="rId102" Type="http://schemas.openxmlformats.org/officeDocument/2006/relationships/externalLink" Target="externalLinks/externalLink96.xml"/><Relationship Id="rId101" Type="http://schemas.openxmlformats.org/officeDocument/2006/relationships/externalLink" Target="externalLinks/externalLink95.xml"/><Relationship Id="rId100" Type="http://schemas.openxmlformats.org/officeDocument/2006/relationships/externalLink" Target="externalLinks/externalLink94.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C:\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C:\&#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C:\&#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C:\&#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C:\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C:\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C:\&#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C:\&#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C:\&#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C:\&#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C:\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C:\&#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C:\&#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C:\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C:\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C:\&#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C:\&#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C:\&#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B10" sqref="B10"/>
    </sheetView>
  </sheetViews>
  <sheetFormatPr defaultColWidth="9" defaultRowHeight="13.5" outlineLevelCol="6"/>
  <cols>
    <col min="1" max="1" width="6.10833333333333" style="131" customWidth="1"/>
    <col min="2" max="2" width="104.333333333333" style="129" customWidth="1"/>
    <col min="3" max="3" width="24.2" style="132" customWidth="1"/>
    <col min="4" max="4" width="17.8833333333333" style="129" customWidth="1"/>
    <col min="5" max="16384" width="9" style="129"/>
  </cols>
  <sheetData>
    <row r="1" ht="19" customHeight="1" spans="1:7">
      <c r="A1" s="133" t="s">
        <v>0</v>
      </c>
      <c r="B1" s="133"/>
    </row>
    <row r="2" s="129" customFormat="1" ht="25" customHeight="1" spans="1:7">
      <c r="A2" s="134" t="s">
        <v>1</v>
      </c>
      <c r="B2" s="135"/>
      <c r="C2" s="136"/>
      <c r="D2" s="136"/>
      <c r="E2" s="136"/>
      <c r="F2" s="136"/>
      <c r="G2" s="136"/>
    </row>
    <row r="3" s="129" customFormat="1" ht="25" customHeight="1" spans="1:7">
      <c r="A3" s="137" t="s">
        <v>2</v>
      </c>
      <c r="B3" s="138" t="s">
        <v>3</v>
      </c>
      <c r="C3" s="132"/>
    </row>
    <row r="4" s="129" customFormat="1" ht="25" customHeight="1" spans="1:7">
      <c r="A4" s="139" t="s">
        <v>4</v>
      </c>
      <c r="B4" s="140" t="s">
        <v>5</v>
      </c>
      <c r="C4" s="132"/>
    </row>
    <row r="5" s="129" customFormat="1" ht="84" customHeight="1" spans="1:7">
      <c r="A5" s="141">
        <v>1.1</v>
      </c>
      <c r="B5" s="142" t="s">
        <v>6</v>
      </c>
      <c r="C5" s="132"/>
    </row>
    <row r="6" s="129" customFormat="1" ht="25" customHeight="1" spans="1:7">
      <c r="A6" s="143">
        <v>1.2</v>
      </c>
      <c r="B6" s="142" t="s">
        <v>7</v>
      </c>
      <c r="C6" s="132"/>
    </row>
    <row r="7" s="129" customFormat="1" ht="38" customHeight="1" spans="1:7">
      <c r="A7" s="141">
        <v>1.3</v>
      </c>
      <c r="B7" s="142" t="s">
        <v>8</v>
      </c>
      <c r="C7" s="132"/>
    </row>
    <row r="8" s="129" customFormat="1" ht="115" customHeight="1" spans="1:7">
      <c r="A8" s="143">
        <v>1.4</v>
      </c>
      <c r="B8" s="144" t="s">
        <v>9</v>
      </c>
      <c r="C8" s="132"/>
    </row>
    <row r="9" s="129" customFormat="1" ht="40" customHeight="1" spans="1:7">
      <c r="A9" s="141">
        <v>1.5</v>
      </c>
      <c r="B9" s="142" t="s">
        <v>10</v>
      </c>
      <c r="C9" s="132"/>
    </row>
    <row r="10" s="1" customFormat="1" ht="40" customHeight="1" spans="1:7">
      <c r="A10" s="143">
        <v>1.6</v>
      </c>
      <c r="B10" s="142" t="s">
        <v>11</v>
      </c>
      <c r="C10" s="132"/>
    </row>
    <row r="11" s="130" customFormat="1" ht="25" customHeight="1" spans="1:7">
      <c r="A11" s="139" t="s">
        <v>12</v>
      </c>
      <c r="B11" s="140" t="s">
        <v>13</v>
      </c>
      <c r="C11" s="145"/>
    </row>
    <row r="12" s="129" customFormat="1" ht="60" customHeight="1" spans="1:7">
      <c r="A12" s="143" t="s">
        <v>14</v>
      </c>
      <c r="B12" s="144" t="s">
        <v>15</v>
      </c>
      <c r="C12" s="132"/>
    </row>
    <row r="13" s="129" customFormat="1" ht="51" customHeight="1" spans="1:7">
      <c r="A13" s="143" t="s">
        <v>16</v>
      </c>
      <c r="B13" s="142" t="s">
        <v>17</v>
      </c>
      <c r="C13" s="132"/>
    </row>
    <row r="14" s="129" customFormat="1" ht="51" customHeight="1" spans="1:7">
      <c r="A14" s="143" t="s">
        <v>18</v>
      </c>
      <c r="B14" s="142" t="s">
        <v>19</v>
      </c>
      <c r="C14" s="132"/>
    </row>
    <row r="15" s="129" customFormat="1" ht="50" customHeight="1" spans="1:7">
      <c r="A15" s="143" t="s">
        <v>20</v>
      </c>
      <c r="B15" s="142" t="s">
        <v>21</v>
      </c>
      <c r="C15" s="132"/>
    </row>
    <row r="16" s="130" customFormat="1" ht="25" customHeight="1" spans="1:7">
      <c r="A16" s="139" t="s">
        <v>22</v>
      </c>
      <c r="B16" s="140" t="s">
        <v>23</v>
      </c>
      <c r="C16" s="145"/>
    </row>
    <row r="17" s="129" customFormat="1" ht="50" customHeight="1" spans="1:3">
      <c r="A17" s="143">
        <v>3.1</v>
      </c>
      <c r="B17" s="146" t="s">
        <v>24</v>
      </c>
      <c r="C17" s="132"/>
    </row>
    <row r="18" s="129" customFormat="1" ht="50" customHeight="1" spans="1:3">
      <c r="A18" s="143">
        <v>3.2</v>
      </c>
      <c r="B18" s="146" t="s">
        <v>25</v>
      </c>
      <c r="C18" s="132"/>
    </row>
    <row r="19" s="129" customFormat="1" ht="40" customHeight="1" spans="1:3">
      <c r="A19" s="143">
        <v>3.3</v>
      </c>
      <c r="B19" s="146" t="s">
        <v>26</v>
      </c>
      <c r="C19" s="132"/>
    </row>
    <row r="20" s="129" customFormat="1" ht="77" customHeight="1" spans="1:3">
      <c r="A20" s="143">
        <v>3.4</v>
      </c>
      <c r="B20" s="146" t="s">
        <v>27</v>
      </c>
      <c r="C20" s="132"/>
    </row>
    <row r="21" s="129" customFormat="1" ht="25" customHeight="1" spans="1:3">
      <c r="A21" s="143">
        <v>3.5</v>
      </c>
      <c r="B21" s="146" t="s">
        <v>28</v>
      </c>
      <c r="C21" s="132"/>
    </row>
    <row r="22" s="129" customFormat="1" ht="40" customHeight="1" spans="1:3">
      <c r="A22" s="143">
        <v>3.6</v>
      </c>
      <c r="B22" s="147" t="s">
        <v>29</v>
      </c>
      <c r="C22" s="132"/>
    </row>
    <row r="23" s="129" customFormat="1" ht="25" customHeight="1" spans="1:3">
      <c r="A23" s="143">
        <v>3.7</v>
      </c>
      <c r="B23" s="147" t="s">
        <v>30</v>
      </c>
      <c r="C23" s="132"/>
    </row>
    <row r="24" s="129" customFormat="1" ht="25" customHeight="1" spans="1:3">
      <c r="A24" s="143">
        <v>3.8</v>
      </c>
      <c r="B24" s="146" t="s">
        <v>31</v>
      </c>
      <c r="C24" s="132"/>
    </row>
    <row r="25" s="130" customFormat="1" ht="25" customHeight="1" spans="1:3">
      <c r="A25" s="139" t="s">
        <v>32</v>
      </c>
      <c r="B25" s="140" t="s">
        <v>33</v>
      </c>
      <c r="C25" s="145"/>
    </row>
    <row r="26" s="129" customFormat="1" ht="40" customHeight="1" spans="1:3">
      <c r="A26" s="143">
        <v>4.1</v>
      </c>
      <c r="B26" s="142" t="s">
        <v>34</v>
      </c>
      <c r="C26" s="132"/>
    </row>
    <row r="27" s="129" customFormat="1" ht="40" customHeight="1" spans="1:3">
      <c r="A27" s="143" t="s">
        <v>35</v>
      </c>
      <c r="B27" s="142" t="s">
        <v>36</v>
      </c>
      <c r="C27" s="132"/>
    </row>
    <row r="28" s="129" customFormat="1" ht="33" customHeight="1" spans="1:3">
      <c r="A28" s="143" t="s">
        <v>37</v>
      </c>
      <c r="B28" s="142" t="s">
        <v>38</v>
      </c>
      <c r="C28" s="132"/>
    </row>
    <row r="29" s="129" customFormat="1" ht="40" customHeight="1" spans="1:3">
      <c r="A29" s="143" t="s">
        <v>39</v>
      </c>
      <c r="B29" s="142" t="s">
        <v>40</v>
      </c>
      <c r="C29" s="132"/>
    </row>
    <row r="30" s="130" customFormat="1" ht="25" customHeight="1" spans="1:3">
      <c r="A30" s="139" t="s">
        <v>41</v>
      </c>
      <c r="B30" s="140" t="s">
        <v>42</v>
      </c>
      <c r="C30" s="145"/>
    </row>
    <row r="31" s="130" customFormat="1" ht="40" customHeight="1" spans="1:3">
      <c r="A31" s="143" t="s">
        <v>43</v>
      </c>
      <c r="B31" s="148" t="s">
        <v>44</v>
      </c>
      <c r="C31" s="145"/>
    </row>
    <row r="32" s="130" customFormat="1" ht="25" customHeight="1" spans="1:3">
      <c r="A32" s="139" t="s">
        <v>45</v>
      </c>
      <c r="B32" s="140" t="s">
        <v>46</v>
      </c>
      <c r="C32" s="145"/>
    </row>
    <row r="33" s="130" customFormat="1" ht="40" customHeight="1" spans="1:3">
      <c r="A33" s="149">
        <v>6.1</v>
      </c>
      <c r="B33" s="147" t="s">
        <v>47</v>
      </c>
      <c r="C33" s="145"/>
    </row>
    <row r="34" s="129" customFormat="1" ht="50" customHeight="1" spans="1:3">
      <c r="A34" s="141" t="s">
        <v>48</v>
      </c>
      <c r="B34" s="147" t="s">
        <v>49</v>
      </c>
      <c r="C34" s="132"/>
    </row>
    <row r="35" s="129" customFormat="1" ht="40" customHeight="1" spans="1:3">
      <c r="A35" s="141" t="s">
        <v>50</v>
      </c>
      <c r="B35" s="150" t="s">
        <v>51</v>
      </c>
      <c r="C35" s="132"/>
    </row>
    <row r="36" s="129" customFormat="1" ht="40" customHeight="1" spans="1:3">
      <c r="A36" s="141" t="s">
        <v>52</v>
      </c>
      <c r="B36" s="147" t="s">
        <v>53</v>
      </c>
      <c r="C36" s="132"/>
    </row>
    <row r="37" s="129" customFormat="1" ht="25" customHeight="1" spans="1:3">
      <c r="A37" s="149">
        <v>6.5</v>
      </c>
      <c r="B37" s="147" t="s">
        <v>54</v>
      </c>
      <c r="C37" s="132"/>
    </row>
    <row r="38" s="129" customFormat="1" ht="36" customHeight="1" spans="1:3">
      <c r="A38" s="149" t="s">
        <v>55</v>
      </c>
      <c r="B38" s="147" t="s">
        <v>56</v>
      </c>
      <c r="C38" s="132"/>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N68"/>
  <sheetViews>
    <sheetView showGridLines="0" tabSelected="1" view="pageBreakPreview" zoomScaleNormal="115" workbookViewId="0">
      <pane ySplit="7" topLeftCell="A62" activePane="bottomLeft" state="frozen"/>
      <selection/>
      <selection pane="bottomLeft" activeCell="K63" sqref="K63"/>
    </sheetView>
  </sheetViews>
  <sheetFormatPr defaultColWidth="6.75" defaultRowHeight="13.5"/>
  <cols>
    <col min="1" max="1" width="5.01666666666667" style="75" customWidth="1"/>
    <col min="2" max="2" width="14.25" style="76" customWidth="1"/>
    <col min="3" max="3" width="46.25" style="75" customWidth="1"/>
    <col min="4" max="4" width="13.375" style="76" customWidth="1"/>
    <col min="5" max="5" width="5.75" style="75" customWidth="1"/>
    <col min="6" max="6" width="4.475" style="76" customWidth="1"/>
    <col min="7" max="7" width="9.66666666666667" style="77" customWidth="1"/>
    <col min="8" max="8" width="10" style="78" customWidth="1"/>
    <col min="9" max="9" width="7.125" style="76" customWidth="1"/>
    <col min="10" max="10" width="13.4416666666667" style="78" customWidth="1"/>
    <col min="11" max="11" width="11.5" style="78" customWidth="1"/>
    <col min="12" max="12" width="9" style="75" customWidth="1"/>
    <col min="13" max="13" width="10.375" style="75"/>
    <col min="14" max="14" width="11.25" style="75"/>
    <col min="15" max="15" width="8.875" style="75"/>
    <col min="16" max="16374" width="6.75" style="75"/>
    <col min="16375" max="16384" width="6.75" style="79"/>
  </cols>
  <sheetData>
    <row r="1" s="74" customFormat="1" ht="43" customHeight="1" spans="1:12">
      <c r="A1" s="80" t="s">
        <v>1</v>
      </c>
      <c r="B1" s="81"/>
      <c r="C1" s="81"/>
      <c r="D1" s="81"/>
      <c r="E1" s="81"/>
      <c r="F1" s="81"/>
      <c r="G1" s="82"/>
      <c r="H1" s="82"/>
      <c r="I1" s="83"/>
      <c r="J1" s="84"/>
      <c r="K1" s="82"/>
      <c r="L1" s="81"/>
    </row>
    <row r="2" s="74" customFormat="1" ht="20.25" spans="1:12">
      <c r="A2" s="85" t="s">
        <v>57</v>
      </c>
      <c r="B2" s="85"/>
      <c r="C2" s="85"/>
      <c r="D2" s="85"/>
      <c r="E2" s="85"/>
      <c r="F2" s="85"/>
      <c r="G2" s="86"/>
      <c r="H2" s="86"/>
      <c r="I2" s="87"/>
      <c r="J2" s="88"/>
      <c r="K2" s="86"/>
      <c r="L2" s="85"/>
    </row>
    <row r="3" s="74" customFormat="1" ht="21" customHeight="1" spans="1:12">
      <c r="A3" s="89" t="s">
        <v>58</v>
      </c>
      <c r="B3" s="90"/>
      <c r="C3" s="89"/>
      <c r="D3" s="90"/>
      <c r="E3" s="89"/>
      <c r="F3" s="90"/>
      <c r="G3" s="91"/>
      <c r="H3" s="92"/>
      <c r="I3" s="89"/>
      <c r="J3" s="93"/>
      <c r="K3" s="92"/>
      <c r="L3" s="89"/>
    </row>
    <row r="4" s="74" customFormat="1" ht="22" customHeight="1" spans="1:12">
      <c r="A4" s="89" t="s">
        <v>59</v>
      </c>
      <c r="B4" s="90"/>
      <c r="C4" s="89"/>
      <c r="D4" s="90"/>
      <c r="E4" s="89"/>
      <c r="F4" s="90"/>
      <c r="G4" s="91"/>
      <c r="H4" s="92"/>
      <c r="I4" s="89"/>
      <c r="J4" s="93"/>
      <c r="K4" s="92"/>
      <c r="L4" s="89"/>
    </row>
    <row r="5" s="74" customFormat="1" ht="20" customHeight="1" spans="1:12">
      <c r="A5" s="89" t="s">
        <v>60</v>
      </c>
      <c r="B5" s="90"/>
      <c r="C5" s="89"/>
      <c r="D5" s="90"/>
      <c r="E5" s="89"/>
      <c r="F5" s="90"/>
      <c r="G5" s="91"/>
      <c r="H5" s="92"/>
      <c r="I5" s="89"/>
      <c r="J5" s="93"/>
      <c r="K5" s="92"/>
      <c r="L5" s="89"/>
    </row>
    <row r="6" s="75" customFormat="1" ht="15" customHeight="1" spans="1:12">
      <c r="A6" s="41" t="s">
        <v>2</v>
      </c>
      <c r="B6" s="41" t="s">
        <v>61</v>
      </c>
      <c r="C6" s="41" t="s">
        <v>62</v>
      </c>
      <c r="D6" s="41" t="s">
        <v>63</v>
      </c>
      <c r="E6" s="41" t="s">
        <v>64</v>
      </c>
      <c r="F6" s="41" t="s">
        <v>65</v>
      </c>
      <c r="G6" s="94" t="s">
        <v>66</v>
      </c>
      <c r="H6" s="95" t="s">
        <v>67</v>
      </c>
      <c r="I6" s="24"/>
      <c r="J6" s="96"/>
      <c r="K6" s="95" t="s">
        <v>68</v>
      </c>
      <c r="L6" s="14" t="s">
        <v>69</v>
      </c>
    </row>
    <row r="7" s="75" customFormat="1" ht="28" customHeight="1" spans="1:12">
      <c r="A7" s="41"/>
      <c r="B7" s="41"/>
      <c r="C7" s="41"/>
      <c r="D7" s="41"/>
      <c r="E7" s="41"/>
      <c r="F7" s="41"/>
      <c r="G7" s="94"/>
      <c r="H7" s="95" t="s">
        <v>70</v>
      </c>
      <c r="I7" s="24" t="s">
        <v>71</v>
      </c>
      <c r="J7" s="95" t="s">
        <v>72</v>
      </c>
      <c r="K7" s="95"/>
      <c r="L7" s="14"/>
    </row>
    <row r="8" s="75" customFormat="1" ht="28" customHeight="1" spans="1:12">
      <c r="A8" s="41" t="s">
        <v>4</v>
      </c>
      <c r="B8" s="41" t="s">
        <v>73</v>
      </c>
      <c r="C8" s="41"/>
      <c r="D8" s="97"/>
      <c r="E8" s="97"/>
      <c r="F8" s="97"/>
      <c r="G8" s="94"/>
      <c r="H8" s="95"/>
      <c r="I8" s="24"/>
      <c r="J8" s="95"/>
      <c r="K8" s="95"/>
      <c r="L8" s="21"/>
    </row>
    <row r="9" s="75" customFormat="1" ht="89" customHeight="1" spans="1:12">
      <c r="A9" s="98">
        <v>1</v>
      </c>
      <c r="B9" s="32" t="s">
        <v>74</v>
      </c>
      <c r="C9" s="99" t="s">
        <v>75</v>
      </c>
      <c r="D9" s="100" t="s">
        <v>76</v>
      </c>
      <c r="E9" s="101" t="s">
        <v>77</v>
      </c>
      <c r="F9" s="101" t="s">
        <v>78</v>
      </c>
      <c r="G9" s="28">
        <f>26*0.2*19</f>
        <v>98.8</v>
      </c>
      <c r="H9" s="28"/>
      <c r="I9" s="102">
        <v>0.09</v>
      </c>
      <c r="J9" s="28">
        <f>ROUND(H9*(1+I9),2)</f>
        <v>0</v>
      </c>
      <c r="K9" s="28">
        <f>G9*J9</f>
        <v>0</v>
      </c>
      <c r="L9" s="103"/>
    </row>
    <row r="10" s="75" customFormat="1" ht="93" customHeight="1" spans="1:12">
      <c r="A10" s="98">
        <v>2</v>
      </c>
      <c r="B10" s="32" t="s">
        <v>79</v>
      </c>
      <c r="C10" s="99" t="s">
        <v>80</v>
      </c>
      <c r="D10" s="100" t="s">
        <v>81</v>
      </c>
      <c r="E10" s="101" t="s">
        <v>77</v>
      </c>
      <c r="F10" s="101" t="s">
        <v>82</v>
      </c>
      <c r="G10" s="28">
        <f>37/1.45*19</f>
        <v>484.827586206897</v>
      </c>
      <c r="H10" s="104"/>
      <c r="I10" s="102">
        <v>0.09</v>
      </c>
      <c r="J10" s="28">
        <f>ROUND(H10*(1+I10),2)</f>
        <v>0</v>
      </c>
      <c r="K10" s="28">
        <f>G10*J10</f>
        <v>0</v>
      </c>
      <c r="L10" s="103"/>
    </row>
    <row r="11" s="75" customFormat="1" ht="93" customHeight="1" spans="1:12">
      <c r="A11" s="98">
        <v>3</v>
      </c>
      <c r="B11" s="32" t="s">
        <v>83</v>
      </c>
      <c r="C11" s="99" t="s">
        <v>84</v>
      </c>
      <c r="D11" s="100" t="s">
        <v>76</v>
      </c>
      <c r="E11" s="101" t="s">
        <v>77</v>
      </c>
      <c r="F11" s="101" t="s">
        <v>78</v>
      </c>
      <c r="G11" s="105">
        <f>484*1.2*0.2</f>
        <v>116.16</v>
      </c>
      <c r="H11" s="28"/>
      <c r="I11" s="102">
        <v>0.09</v>
      </c>
      <c r="J11" s="28">
        <f t="shared" ref="J11:J42" si="0">ROUND(H11*(1+I11),2)</f>
        <v>0</v>
      </c>
      <c r="K11" s="28">
        <f t="shared" ref="K11:K42" si="1">G11*J11</f>
        <v>0</v>
      </c>
      <c r="L11" s="103"/>
    </row>
    <row r="12" s="75" customFormat="1" ht="93" customHeight="1" spans="1:12">
      <c r="A12" s="98">
        <v>4</v>
      </c>
      <c r="B12" s="32" t="s">
        <v>85</v>
      </c>
      <c r="C12" s="99" t="s">
        <v>86</v>
      </c>
      <c r="D12" s="100" t="s">
        <v>87</v>
      </c>
      <c r="E12" s="101" t="s">
        <v>77</v>
      </c>
      <c r="F12" s="101" t="s">
        <v>88</v>
      </c>
      <c r="G12" s="28">
        <f>4*19</f>
        <v>76</v>
      </c>
      <c r="H12" s="104"/>
      <c r="I12" s="102">
        <v>0.09</v>
      </c>
      <c r="J12" s="28">
        <f t="shared" si="0"/>
        <v>0</v>
      </c>
      <c r="K12" s="28">
        <f t="shared" si="1"/>
        <v>0</v>
      </c>
      <c r="L12" s="103"/>
    </row>
    <row r="13" s="75" customFormat="1" ht="48" customHeight="1" spans="1:12">
      <c r="A13" s="106" t="s">
        <v>12</v>
      </c>
      <c r="B13" s="107" t="s">
        <v>89</v>
      </c>
      <c r="C13" s="99"/>
      <c r="D13" s="100"/>
      <c r="E13" s="101"/>
      <c r="F13" s="101"/>
      <c r="G13" s="28"/>
      <c r="H13" s="104"/>
      <c r="I13" s="102"/>
      <c r="J13" s="28"/>
      <c r="K13" s="28"/>
      <c r="L13" s="103"/>
    </row>
    <row r="14" s="75" customFormat="1" ht="93" customHeight="1" spans="1:12">
      <c r="A14" s="106">
        <v>1</v>
      </c>
      <c r="B14" s="32" t="s">
        <v>90</v>
      </c>
      <c r="C14" s="99" t="s">
        <v>91</v>
      </c>
      <c r="D14" s="100" t="s">
        <v>76</v>
      </c>
      <c r="E14" s="101" t="s">
        <v>77</v>
      </c>
      <c r="F14" s="101" t="s">
        <v>92</v>
      </c>
      <c r="G14" s="28">
        <f>10.324125*19</f>
        <v>196.158375</v>
      </c>
      <c r="H14" s="104"/>
      <c r="I14" s="102">
        <v>0.09</v>
      </c>
      <c r="J14" s="28">
        <f t="shared" si="0"/>
        <v>0</v>
      </c>
      <c r="K14" s="28">
        <f t="shared" si="1"/>
        <v>0</v>
      </c>
      <c r="L14" s="103"/>
    </row>
    <row r="15" s="75" customFormat="1" ht="93" customHeight="1" spans="1:12">
      <c r="A15" s="106">
        <v>2</v>
      </c>
      <c r="B15" s="32" t="s">
        <v>93</v>
      </c>
      <c r="C15" s="99" t="s">
        <v>94</v>
      </c>
      <c r="D15" s="100" t="s">
        <v>76</v>
      </c>
      <c r="E15" s="101" t="s">
        <v>77</v>
      </c>
      <c r="F15" s="101" t="s">
        <v>92</v>
      </c>
      <c r="G15" s="28">
        <f>3.933125*19</f>
        <v>74.729375</v>
      </c>
      <c r="H15" s="104"/>
      <c r="I15" s="102">
        <v>0.09</v>
      </c>
      <c r="J15" s="28">
        <f t="shared" si="0"/>
        <v>0</v>
      </c>
      <c r="K15" s="28">
        <f t="shared" si="1"/>
        <v>0</v>
      </c>
      <c r="L15" s="103"/>
    </row>
    <row r="16" s="75" customFormat="1" ht="93" customHeight="1" spans="1:12">
      <c r="A16" s="106">
        <v>3</v>
      </c>
      <c r="B16" s="32" t="s">
        <v>95</v>
      </c>
      <c r="C16" s="99" t="s">
        <v>96</v>
      </c>
      <c r="D16" s="100" t="s">
        <v>76</v>
      </c>
      <c r="E16" s="101" t="s">
        <v>77</v>
      </c>
      <c r="F16" s="101" t="s">
        <v>92</v>
      </c>
      <c r="G16" s="28">
        <f>G14-G15</f>
        <v>121.429</v>
      </c>
      <c r="H16" s="104"/>
      <c r="I16" s="102">
        <v>0.09</v>
      </c>
      <c r="J16" s="28">
        <f t="shared" si="0"/>
        <v>0</v>
      </c>
      <c r="K16" s="28">
        <f t="shared" si="1"/>
        <v>0</v>
      </c>
      <c r="L16" s="103"/>
    </row>
    <row r="17" s="75" customFormat="1" ht="93" customHeight="1" spans="1:12">
      <c r="A17" s="106">
        <v>4</v>
      </c>
      <c r="B17" s="32" t="s">
        <v>97</v>
      </c>
      <c r="C17" s="99" t="s">
        <v>98</v>
      </c>
      <c r="D17" s="100" t="s">
        <v>76</v>
      </c>
      <c r="E17" s="101" t="s">
        <v>77</v>
      </c>
      <c r="F17" s="101" t="s">
        <v>92</v>
      </c>
      <c r="G17" s="28">
        <f>2.6*0.1*2.6*19</f>
        <v>12.844</v>
      </c>
      <c r="H17" s="104"/>
      <c r="I17" s="102">
        <v>0.09</v>
      </c>
      <c r="J17" s="28">
        <f t="shared" si="0"/>
        <v>0</v>
      </c>
      <c r="K17" s="28">
        <f t="shared" si="1"/>
        <v>0</v>
      </c>
      <c r="L17" s="103"/>
    </row>
    <row r="18" s="75" customFormat="1" ht="93" customHeight="1" spans="1:12">
      <c r="A18" s="106">
        <v>5</v>
      </c>
      <c r="B18" s="32" t="s">
        <v>99</v>
      </c>
      <c r="C18" s="99" t="s">
        <v>100</v>
      </c>
      <c r="D18" s="100" t="s">
        <v>76</v>
      </c>
      <c r="E18" s="101" t="s">
        <v>77</v>
      </c>
      <c r="F18" s="101" t="s">
        <v>92</v>
      </c>
      <c r="G18" s="28">
        <f>2.6*0.5*2.6*19</f>
        <v>64.22</v>
      </c>
      <c r="H18" s="104"/>
      <c r="I18" s="102">
        <v>0.09</v>
      </c>
      <c r="J18" s="28">
        <f t="shared" si="0"/>
        <v>0</v>
      </c>
      <c r="K18" s="28">
        <f t="shared" si="1"/>
        <v>0</v>
      </c>
      <c r="L18" s="103"/>
    </row>
    <row r="19" s="75" customFormat="1" ht="93" customHeight="1" spans="1:12">
      <c r="A19" s="106">
        <v>6</v>
      </c>
      <c r="B19" s="32" t="s">
        <v>101</v>
      </c>
      <c r="C19" s="99" t="s">
        <v>102</v>
      </c>
      <c r="D19" s="100" t="s">
        <v>76</v>
      </c>
      <c r="E19" s="101" t="s">
        <v>77</v>
      </c>
      <c r="F19" s="101" t="s">
        <v>92</v>
      </c>
      <c r="G19" s="28">
        <f>(0.5*0.5-0.2*0.2)*2.2*4*19</f>
        <v>35.112</v>
      </c>
      <c r="H19" s="104"/>
      <c r="I19" s="102">
        <v>0.09</v>
      </c>
      <c r="J19" s="28">
        <f t="shared" si="0"/>
        <v>0</v>
      </c>
      <c r="K19" s="28">
        <f t="shared" si="1"/>
        <v>0</v>
      </c>
      <c r="L19" s="103"/>
    </row>
    <row r="20" s="75" customFormat="1" ht="93" customHeight="1" spans="1:12">
      <c r="A20" s="106">
        <v>7</v>
      </c>
      <c r="B20" s="32" t="s">
        <v>103</v>
      </c>
      <c r="C20" s="99" t="s">
        <v>104</v>
      </c>
      <c r="D20" s="100" t="s">
        <v>76</v>
      </c>
      <c r="E20" s="101" t="s">
        <v>77</v>
      </c>
      <c r="F20" s="101" t="s">
        <v>92</v>
      </c>
      <c r="G20" s="28">
        <f>0.25*2.2*2.2*4*19-G19</f>
        <v>56.848</v>
      </c>
      <c r="H20" s="104"/>
      <c r="I20" s="102">
        <v>0.09</v>
      </c>
      <c r="J20" s="28">
        <f t="shared" si="0"/>
        <v>0</v>
      </c>
      <c r="K20" s="28">
        <f t="shared" si="1"/>
        <v>0</v>
      </c>
      <c r="L20" s="103"/>
    </row>
    <row r="21" s="75" customFormat="1" ht="93" customHeight="1" spans="1:12">
      <c r="A21" s="106">
        <v>8</v>
      </c>
      <c r="B21" s="32" t="s">
        <v>105</v>
      </c>
      <c r="C21" s="99" t="s">
        <v>106</v>
      </c>
      <c r="D21" s="100" t="s">
        <v>107</v>
      </c>
      <c r="E21" s="101" t="s">
        <v>77</v>
      </c>
      <c r="F21" s="101" t="s">
        <v>108</v>
      </c>
      <c r="G21" s="28">
        <f>0.1*19</f>
        <v>1.9</v>
      </c>
      <c r="H21" s="104"/>
      <c r="I21" s="102">
        <v>0.09</v>
      </c>
      <c r="J21" s="28">
        <f t="shared" si="0"/>
        <v>0</v>
      </c>
      <c r="K21" s="28">
        <f t="shared" si="1"/>
        <v>0</v>
      </c>
      <c r="L21" s="103"/>
    </row>
    <row r="22" s="75" customFormat="1" ht="93" customHeight="1" spans="1:12">
      <c r="A22" s="106">
        <v>9</v>
      </c>
      <c r="B22" s="32" t="s">
        <v>105</v>
      </c>
      <c r="C22" s="99" t="s">
        <v>109</v>
      </c>
      <c r="D22" s="100" t="s">
        <v>107</v>
      </c>
      <c r="E22" s="101" t="s">
        <v>77</v>
      </c>
      <c r="F22" s="101" t="s">
        <v>108</v>
      </c>
      <c r="G22" s="28">
        <f>0.124*19</f>
        <v>2.356</v>
      </c>
      <c r="H22" s="104"/>
      <c r="I22" s="102">
        <v>0.09</v>
      </c>
      <c r="J22" s="28">
        <f t="shared" si="0"/>
        <v>0</v>
      </c>
      <c r="K22" s="28">
        <f t="shared" si="1"/>
        <v>0</v>
      </c>
      <c r="L22" s="103"/>
    </row>
    <row r="23" s="75" customFormat="1" ht="93" customHeight="1" spans="1:12">
      <c r="A23" s="106">
        <v>10</v>
      </c>
      <c r="B23" s="32" t="s">
        <v>105</v>
      </c>
      <c r="C23" s="99" t="s">
        <v>110</v>
      </c>
      <c r="D23" s="100" t="s">
        <v>107</v>
      </c>
      <c r="E23" s="101" t="s">
        <v>77</v>
      </c>
      <c r="F23" s="101" t="s">
        <v>108</v>
      </c>
      <c r="G23" s="28">
        <f>0.32*19</f>
        <v>6.08</v>
      </c>
      <c r="H23" s="104"/>
      <c r="I23" s="102">
        <v>0.09</v>
      </c>
      <c r="J23" s="28">
        <f t="shared" si="0"/>
        <v>0</v>
      </c>
      <c r="K23" s="28">
        <f t="shared" si="1"/>
        <v>0</v>
      </c>
      <c r="L23" s="103"/>
    </row>
    <row r="24" s="75" customFormat="1" ht="93" customHeight="1" spans="1:12">
      <c r="A24" s="106">
        <v>11</v>
      </c>
      <c r="B24" s="32" t="s">
        <v>111</v>
      </c>
      <c r="C24" s="99" t="s">
        <v>112</v>
      </c>
      <c r="D24" s="100" t="s">
        <v>76</v>
      </c>
      <c r="E24" s="101" t="s">
        <v>77</v>
      </c>
      <c r="F24" s="101" t="s">
        <v>78</v>
      </c>
      <c r="G24" s="28">
        <f>3.024*19</f>
        <v>57.456</v>
      </c>
      <c r="H24" s="104"/>
      <c r="I24" s="102">
        <v>0.09</v>
      </c>
      <c r="J24" s="28">
        <f t="shared" si="0"/>
        <v>0</v>
      </c>
      <c r="K24" s="28">
        <f t="shared" si="1"/>
        <v>0</v>
      </c>
      <c r="L24" s="103"/>
    </row>
    <row r="25" s="75" customFormat="1" ht="93" customHeight="1" spans="1:12">
      <c r="A25" s="106">
        <v>12</v>
      </c>
      <c r="B25" s="32" t="s">
        <v>113</v>
      </c>
      <c r="C25" s="99" t="s">
        <v>114</v>
      </c>
      <c r="D25" s="100" t="s">
        <v>87</v>
      </c>
      <c r="E25" s="101" t="s">
        <v>77</v>
      </c>
      <c r="F25" s="101" t="s">
        <v>88</v>
      </c>
      <c r="G25" s="28">
        <f>14.49*19</f>
        <v>275.31</v>
      </c>
      <c r="H25" s="104"/>
      <c r="I25" s="102">
        <v>0.09</v>
      </c>
      <c r="J25" s="28">
        <f t="shared" si="0"/>
        <v>0</v>
      </c>
      <c r="K25" s="28">
        <f t="shared" si="1"/>
        <v>0</v>
      </c>
      <c r="L25" s="103"/>
    </row>
    <row r="26" s="75" customFormat="1" ht="93" customHeight="1" spans="1:12">
      <c r="A26" s="106">
        <v>13</v>
      </c>
      <c r="B26" s="32" t="s">
        <v>115</v>
      </c>
      <c r="C26" s="99" t="s">
        <v>116</v>
      </c>
      <c r="D26" s="100" t="s">
        <v>87</v>
      </c>
      <c r="E26" s="101" t="s">
        <v>77</v>
      </c>
      <c r="F26" s="101" t="s">
        <v>88</v>
      </c>
      <c r="G26" s="28">
        <f>4.41*19</f>
        <v>83.79</v>
      </c>
      <c r="H26" s="104"/>
      <c r="I26" s="102">
        <v>0.09</v>
      </c>
      <c r="J26" s="28">
        <f t="shared" si="0"/>
        <v>0</v>
      </c>
      <c r="K26" s="28">
        <f t="shared" si="1"/>
        <v>0</v>
      </c>
      <c r="L26" s="103"/>
    </row>
    <row r="27" s="75" customFormat="1" ht="93" customHeight="1" spans="1:12">
      <c r="A27" s="106">
        <v>14</v>
      </c>
      <c r="B27" s="32" t="s">
        <v>117</v>
      </c>
      <c r="C27" s="99" t="s">
        <v>118</v>
      </c>
      <c r="D27" s="100" t="s">
        <v>87</v>
      </c>
      <c r="E27" s="101" t="s">
        <v>77</v>
      </c>
      <c r="F27" s="101" t="s">
        <v>88</v>
      </c>
      <c r="G27" s="28">
        <f>4.41*19</f>
        <v>83.79</v>
      </c>
      <c r="H27" s="104"/>
      <c r="I27" s="102">
        <v>0.09</v>
      </c>
      <c r="J27" s="28">
        <f t="shared" si="0"/>
        <v>0</v>
      </c>
      <c r="K27" s="28">
        <f t="shared" si="1"/>
        <v>0</v>
      </c>
      <c r="L27" s="103"/>
    </row>
    <row r="28" s="75" customFormat="1" ht="93" customHeight="1" spans="1:12">
      <c r="A28" s="106">
        <v>15</v>
      </c>
      <c r="B28" s="32" t="s">
        <v>119</v>
      </c>
      <c r="C28" s="99" t="s">
        <v>116</v>
      </c>
      <c r="D28" s="100" t="s">
        <v>87</v>
      </c>
      <c r="E28" s="101" t="s">
        <v>77</v>
      </c>
      <c r="F28" s="101" t="s">
        <v>88</v>
      </c>
      <c r="G28" s="28">
        <f>(2.89+10.2)*19</f>
        <v>248.71</v>
      </c>
      <c r="H28" s="104"/>
      <c r="I28" s="102">
        <v>0.09</v>
      </c>
      <c r="J28" s="28">
        <f t="shared" si="0"/>
        <v>0</v>
      </c>
      <c r="K28" s="28">
        <f t="shared" si="1"/>
        <v>0</v>
      </c>
      <c r="L28" s="103"/>
    </row>
    <row r="29" s="75" customFormat="1" ht="93" customHeight="1" spans="1:12">
      <c r="A29" s="41" t="s">
        <v>22</v>
      </c>
      <c r="B29" s="41" t="s">
        <v>120</v>
      </c>
      <c r="C29" s="99"/>
      <c r="D29" s="100"/>
      <c r="E29" s="101"/>
      <c r="F29" s="101"/>
      <c r="G29" s="28"/>
      <c r="H29" s="104"/>
      <c r="I29" s="102"/>
      <c r="J29" s="28"/>
      <c r="K29" s="28"/>
      <c r="L29" s="103"/>
    </row>
    <row r="30" s="75" customFormat="1" ht="93" customHeight="1" spans="1:12">
      <c r="A30" s="106">
        <v>1</v>
      </c>
      <c r="B30" s="32" t="s">
        <v>121</v>
      </c>
      <c r="C30" s="99" t="s">
        <v>122</v>
      </c>
      <c r="D30" s="100" t="s">
        <v>107</v>
      </c>
      <c r="E30" s="101" t="s">
        <v>77</v>
      </c>
      <c r="F30" s="101" t="s">
        <v>123</v>
      </c>
      <c r="G30" s="28">
        <f>59.66*3.8*4*19/1000</f>
        <v>17.229808</v>
      </c>
      <c r="H30" s="104"/>
      <c r="I30" s="102">
        <v>0.09</v>
      </c>
      <c r="J30" s="28">
        <f t="shared" si="0"/>
        <v>0</v>
      </c>
      <c r="K30" s="28">
        <f t="shared" si="1"/>
        <v>0</v>
      </c>
      <c r="L30" s="103"/>
    </row>
    <row r="31" s="75" customFormat="1" ht="93" customHeight="1" spans="1:12">
      <c r="A31" s="106">
        <v>2</v>
      </c>
      <c r="B31" s="32" t="s">
        <v>124</v>
      </c>
      <c r="C31" s="99" t="s">
        <v>125</v>
      </c>
      <c r="D31" s="100" t="s">
        <v>107</v>
      </c>
      <c r="E31" s="101" t="s">
        <v>77</v>
      </c>
      <c r="F31" s="101" t="s">
        <v>123</v>
      </c>
      <c r="G31" s="28">
        <f>11.775*4*12.6*19/1000</f>
        <v>11.27574</v>
      </c>
      <c r="H31" s="104"/>
      <c r="I31" s="102">
        <v>0.09</v>
      </c>
      <c r="J31" s="28">
        <f t="shared" si="0"/>
        <v>0</v>
      </c>
      <c r="K31" s="28">
        <f t="shared" si="1"/>
        <v>0</v>
      </c>
      <c r="L31" s="103"/>
    </row>
    <row r="32" s="75" customFormat="1" ht="93" customHeight="1" spans="1:12">
      <c r="A32" s="106">
        <v>3</v>
      </c>
      <c r="B32" s="32" t="s">
        <v>126</v>
      </c>
      <c r="C32" s="99" t="s">
        <v>127</v>
      </c>
      <c r="D32" s="100" t="s">
        <v>107</v>
      </c>
      <c r="E32" s="101" t="s">
        <v>77</v>
      </c>
      <c r="F32" s="101" t="s">
        <v>123</v>
      </c>
      <c r="G32" s="28">
        <f>36.5496*(2.35*2+2*2)*2*19/1000</f>
        <v>12.08329776</v>
      </c>
      <c r="H32" s="104"/>
      <c r="I32" s="102">
        <v>0.09</v>
      </c>
      <c r="J32" s="28">
        <f t="shared" si="0"/>
        <v>0</v>
      </c>
      <c r="K32" s="28">
        <f t="shared" si="1"/>
        <v>0</v>
      </c>
      <c r="L32" s="103"/>
    </row>
    <row r="33" s="75" customFormat="1" ht="93" customHeight="1" spans="1:12">
      <c r="A33" s="106">
        <v>4</v>
      </c>
      <c r="B33" s="32" t="s">
        <v>128</v>
      </c>
      <c r="C33" s="99" t="s">
        <v>129</v>
      </c>
      <c r="D33" s="100" t="s">
        <v>107</v>
      </c>
      <c r="E33" s="101" t="s">
        <v>77</v>
      </c>
      <c r="F33" s="101" t="s">
        <v>123</v>
      </c>
      <c r="G33" s="28">
        <f>36.5496*(2*2)*2*19/1000+11.775*(2.35*2+2)*19/1000</f>
        <v>7.0544967</v>
      </c>
      <c r="H33" s="104"/>
      <c r="I33" s="102">
        <v>0.09</v>
      </c>
      <c r="J33" s="28">
        <f t="shared" si="0"/>
        <v>0</v>
      </c>
      <c r="K33" s="28">
        <f t="shared" si="1"/>
        <v>0</v>
      </c>
      <c r="L33" s="103"/>
    </row>
    <row r="34" s="75" customFormat="1" ht="93" customHeight="1" spans="1:12">
      <c r="A34" s="106">
        <v>5</v>
      </c>
      <c r="B34" s="32" t="s">
        <v>130</v>
      </c>
      <c r="C34" s="99" t="s">
        <v>131</v>
      </c>
      <c r="D34" s="100" t="s">
        <v>107</v>
      </c>
      <c r="E34" s="101" t="s">
        <v>77</v>
      </c>
      <c r="F34" s="101" t="s">
        <v>123</v>
      </c>
      <c r="G34" s="28">
        <f>37.84*2*19/10000</f>
        <v>0.143792</v>
      </c>
      <c r="H34" s="104"/>
      <c r="I34" s="102">
        <v>0.09</v>
      </c>
      <c r="J34" s="28">
        <f t="shared" si="0"/>
        <v>0</v>
      </c>
      <c r="K34" s="28">
        <f t="shared" si="1"/>
        <v>0</v>
      </c>
      <c r="L34" s="103"/>
    </row>
    <row r="35" s="75" customFormat="1" ht="93" customHeight="1" spans="1:12">
      <c r="A35" s="106">
        <v>6</v>
      </c>
      <c r="B35" s="32" t="s">
        <v>132</v>
      </c>
      <c r="C35" s="99" t="s">
        <v>133</v>
      </c>
      <c r="D35" s="100" t="s">
        <v>107</v>
      </c>
      <c r="E35" s="101" t="s">
        <v>77</v>
      </c>
      <c r="F35" s="101" t="s">
        <v>123</v>
      </c>
      <c r="G35" s="28">
        <f>0.2*19</f>
        <v>3.8</v>
      </c>
      <c r="H35" s="104"/>
      <c r="I35" s="102">
        <v>0.09</v>
      </c>
      <c r="J35" s="28">
        <f t="shared" si="0"/>
        <v>0</v>
      </c>
      <c r="K35" s="28">
        <f t="shared" si="1"/>
        <v>0</v>
      </c>
      <c r="L35" s="103"/>
    </row>
    <row r="36" s="75" customFormat="1" ht="93" customHeight="1" spans="1:12">
      <c r="A36" s="106">
        <v>7</v>
      </c>
      <c r="B36" s="32" t="s">
        <v>134</v>
      </c>
      <c r="C36" s="99" t="s">
        <v>135</v>
      </c>
      <c r="D36" s="100" t="s">
        <v>136</v>
      </c>
      <c r="E36" s="101" t="s">
        <v>77</v>
      </c>
      <c r="F36" s="101" t="s">
        <v>137</v>
      </c>
      <c r="G36" s="28">
        <f>9*4*19</f>
        <v>684</v>
      </c>
      <c r="H36" s="104"/>
      <c r="I36" s="102">
        <v>0.09</v>
      </c>
      <c r="J36" s="28">
        <f t="shared" si="0"/>
        <v>0</v>
      </c>
      <c r="K36" s="28">
        <f t="shared" si="1"/>
        <v>0</v>
      </c>
      <c r="L36" s="103"/>
    </row>
    <row r="37" s="75" customFormat="1" ht="93" customHeight="1" spans="1:12">
      <c r="A37" s="106">
        <v>8</v>
      </c>
      <c r="B37" s="32" t="s">
        <v>138</v>
      </c>
      <c r="C37" s="99" t="s">
        <v>139</v>
      </c>
      <c r="D37" s="100" t="s">
        <v>136</v>
      </c>
      <c r="E37" s="101" t="s">
        <v>77</v>
      </c>
      <c r="F37" s="101" t="s">
        <v>137</v>
      </c>
      <c r="G37" s="28">
        <f>8*4*19</f>
        <v>608</v>
      </c>
      <c r="H37" s="104"/>
      <c r="I37" s="102">
        <v>0.09</v>
      </c>
      <c r="J37" s="28">
        <f t="shared" si="0"/>
        <v>0</v>
      </c>
      <c r="K37" s="28">
        <f t="shared" si="1"/>
        <v>0</v>
      </c>
      <c r="L37" s="103"/>
    </row>
    <row r="38" s="75" customFormat="1" ht="93" customHeight="1" spans="1:12">
      <c r="A38" s="106">
        <v>9</v>
      </c>
      <c r="B38" s="32" t="s">
        <v>140</v>
      </c>
      <c r="C38" s="99" t="s">
        <v>141</v>
      </c>
      <c r="D38" s="100" t="s">
        <v>87</v>
      </c>
      <c r="E38" s="101" t="s">
        <v>77</v>
      </c>
      <c r="F38" s="101" t="s">
        <v>142</v>
      </c>
      <c r="G38" s="108">
        <f>2*2.35*19</f>
        <v>89.3</v>
      </c>
      <c r="H38" s="104"/>
      <c r="I38" s="102">
        <v>0.09</v>
      </c>
      <c r="J38" s="28">
        <f t="shared" si="0"/>
        <v>0</v>
      </c>
      <c r="K38" s="28">
        <f t="shared" si="1"/>
        <v>0</v>
      </c>
      <c r="L38" s="103"/>
    </row>
    <row r="39" s="75" customFormat="1" ht="93" customHeight="1" spans="1:12">
      <c r="A39" s="106">
        <v>10</v>
      </c>
      <c r="B39" s="32" t="s">
        <v>143</v>
      </c>
      <c r="C39" s="99" t="s">
        <v>144</v>
      </c>
      <c r="D39" s="100" t="s">
        <v>87</v>
      </c>
      <c r="E39" s="101" t="s">
        <v>77</v>
      </c>
      <c r="F39" s="101" t="s">
        <v>88</v>
      </c>
      <c r="G39" s="28">
        <f>120.28*19</f>
        <v>2285.32</v>
      </c>
      <c r="H39" s="104"/>
      <c r="I39" s="102">
        <v>0.09</v>
      </c>
      <c r="J39" s="28">
        <f t="shared" si="0"/>
        <v>0</v>
      </c>
      <c r="K39" s="28">
        <f t="shared" si="1"/>
        <v>0</v>
      </c>
      <c r="L39" s="103"/>
    </row>
    <row r="40" s="75" customFormat="1" ht="93" customHeight="1" spans="1:12">
      <c r="A40" s="106">
        <v>11</v>
      </c>
      <c r="B40" s="32" t="s">
        <v>145</v>
      </c>
      <c r="C40" s="99" t="s">
        <v>146</v>
      </c>
      <c r="D40" s="100" t="s">
        <v>87</v>
      </c>
      <c r="E40" s="101" t="s">
        <v>77</v>
      </c>
      <c r="F40" s="101" t="s">
        <v>88</v>
      </c>
      <c r="G40" s="28">
        <f>93.48*19</f>
        <v>1776.12</v>
      </c>
      <c r="H40" s="104"/>
      <c r="I40" s="102">
        <v>0.09</v>
      </c>
      <c r="J40" s="28">
        <f t="shared" si="0"/>
        <v>0</v>
      </c>
      <c r="K40" s="28">
        <f t="shared" si="1"/>
        <v>0</v>
      </c>
      <c r="L40" s="103"/>
    </row>
    <row r="41" s="75" customFormat="1" ht="93" customHeight="1" spans="1:12">
      <c r="A41" s="106">
        <v>12</v>
      </c>
      <c r="B41" s="32" t="s">
        <v>147</v>
      </c>
      <c r="C41" s="99" t="s">
        <v>148</v>
      </c>
      <c r="D41" s="100" t="s">
        <v>81</v>
      </c>
      <c r="E41" s="101" t="s">
        <v>77</v>
      </c>
      <c r="F41" s="109" t="s">
        <v>82</v>
      </c>
      <c r="G41" s="28">
        <f>87.6*19</f>
        <v>1664.4</v>
      </c>
      <c r="H41" s="104"/>
      <c r="I41" s="102">
        <v>0.09</v>
      </c>
      <c r="J41" s="28">
        <f>ROUND(H41*(1+I41),2)</f>
        <v>0</v>
      </c>
      <c r="K41" s="28">
        <f>G41*J41</f>
        <v>0</v>
      </c>
      <c r="L41" s="103"/>
    </row>
    <row r="42" s="75" customFormat="1" ht="93" customHeight="1" spans="1:12">
      <c r="A42" s="106">
        <v>13</v>
      </c>
      <c r="B42" s="32" t="s">
        <v>149</v>
      </c>
      <c r="C42" s="99" t="s">
        <v>150</v>
      </c>
      <c r="D42" s="100" t="s">
        <v>81</v>
      </c>
      <c r="E42" s="101" t="s">
        <v>77</v>
      </c>
      <c r="F42" s="109" t="s">
        <v>82</v>
      </c>
      <c r="G42" s="28">
        <f>10*19</f>
        <v>190</v>
      </c>
      <c r="H42" s="104"/>
      <c r="I42" s="102">
        <v>0.09</v>
      </c>
      <c r="J42" s="28">
        <f>ROUND(H42*(1+I42),2)</f>
        <v>0</v>
      </c>
      <c r="K42" s="28">
        <f>G42*J42</f>
        <v>0</v>
      </c>
      <c r="L42" s="103"/>
    </row>
    <row r="43" s="75" customFormat="1" ht="93" customHeight="1" spans="1:12">
      <c r="A43" s="106">
        <v>14</v>
      </c>
      <c r="B43" s="32" t="s">
        <v>151</v>
      </c>
      <c r="C43" s="99" t="s">
        <v>152</v>
      </c>
      <c r="D43" s="100" t="s">
        <v>153</v>
      </c>
      <c r="E43" s="101" t="s">
        <v>77</v>
      </c>
      <c r="F43" s="109" t="s">
        <v>154</v>
      </c>
      <c r="G43" s="28">
        <f>5*19</f>
        <v>95</v>
      </c>
      <c r="H43" s="104"/>
      <c r="I43" s="102">
        <v>0.09</v>
      </c>
      <c r="J43" s="28">
        <f>ROUND(H43*(1+I43),2)</f>
        <v>0</v>
      </c>
      <c r="K43" s="28">
        <f>G43*J43</f>
        <v>0</v>
      </c>
      <c r="L43" s="103"/>
    </row>
    <row r="44" s="75" customFormat="1" ht="93" customHeight="1" spans="1:12">
      <c r="A44" s="106">
        <v>15</v>
      </c>
      <c r="B44" s="32" t="s">
        <v>155</v>
      </c>
      <c r="C44" s="99" t="s">
        <v>156</v>
      </c>
      <c r="D44" s="100" t="s">
        <v>157</v>
      </c>
      <c r="E44" s="101" t="s">
        <v>77</v>
      </c>
      <c r="F44" s="109" t="s">
        <v>158</v>
      </c>
      <c r="G44" s="28">
        <v>19</v>
      </c>
      <c r="H44" s="104"/>
      <c r="I44" s="102">
        <v>0.09</v>
      </c>
      <c r="J44" s="28">
        <f>ROUND(H44*(1+I44),2)</f>
        <v>0</v>
      </c>
      <c r="K44" s="28">
        <f>G44*J44</f>
        <v>0</v>
      </c>
      <c r="L44" s="103"/>
    </row>
    <row r="45" s="75" customFormat="1" ht="93" customHeight="1" spans="1:12">
      <c r="A45" s="106" t="s">
        <v>32</v>
      </c>
      <c r="B45" s="107" t="s">
        <v>159</v>
      </c>
      <c r="C45" s="99"/>
      <c r="D45" s="100"/>
      <c r="E45" s="101"/>
      <c r="F45" s="101"/>
      <c r="G45" s="28"/>
      <c r="H45" s="104"/>
      <c r="I45" s="102"/>
      <c r="J45" s="28"/>
      <c r="K45" s="28"/>
      <c r="L45" s="103"/>
    </row>
    <row r="46" s="75" customFormat="1" ht="93" customHeight="1" spans="1:12">
      <c r="A46" s="106">
        <v>1</v>
      </c>
      <c r="B46" s="32" t="s">
        <v>160</v>
      </c>
      <c r="C46" s="99" t="s">
        <v>161</v>
      </c>
      <c r="D46" s="100" t="s">
        <v>87</v>
      </c>
      <c r="E46" s="101" t="s">
        <v>77</v>
      </c>
      <c r="F46" s="101" t="s">
        <v>88</v>
      </c>
      <c r="G46" s="28">
        <f>6.35*19</f>
        <v>120.65</v>
      </c>
      <c r="H46" s="104"/>
      <c r="I46" s="102">
        <v>0.09</v>
      </c>
      <c r="J46" s="28">
        <f>ROUND(H46*(1+I46),2)</f>
        <v>0</v>
      </c>
      <c r="K46" s="28">
        <f>G46*J46</f>
        <v>0</v>
      </c>
      <c r="L46" s="103"/>
    </row>
    <row r="47" s="75" customFormat="1" ht="93" customHeight="1" spans="1:12">
      <c r="A47" s="106">
        <v>2</v>
      </c>
      <c r="B47" s="32" t="s">
        <v>162</v>
      </c>
      <c r="C47" s="99" t="s">
        <v>163</v>
      </c>
      <c r="D47" s="100" t="s">
        <v>87</v>
      </c>
      <c r="E47" s="101" t="s">
        <v>77</v>
      </c>
      <c r="F47" s="101" t="s">
        <v>88</v>
      </c>
      <c r="G47" s="28">
        <f>1.035*19</f>
        <v>19.665</v>
      </c>
      <c r="H47" s="104"/>
      <c r="I47" s="102">
        <v>0.09</v>
      </c>
      <c r="J47" s="28">
        <f>ROUND(H47*(1+I47),2)</f>
        <v>0</v>
      </c>
      <c r="K47" s="28">
        <f>G47*J47</f>
        <v>0</v>
      </c>
      <c r="L47" s="103"/>
    </row>
    <row r="48" s="75" customFormat="1" ht="93" customHeight="1" spans="1:12">
      <c r="A48" s="106">
        <v>3</v>
      </c>
      <c r="B48" s="32" t="s">
        <v>164</v>
      </c>
      <c r="C48" s="99" t="s">
        <v>165</v>
      </c>
      <c r="D48" s="100" t="s">
        <v>87</v>
      </c>
      <c r="E48" s="101" t="s">
        <v>77</v>
      </c>
      <c r="F48" s="101" t="s">
        <v>88</v>
      </c>
      <c r="G48" s="28">
        <f>1.28*19</f>
        <v>24.32</v>
      </c>
      <c r="H48" s="104"/>
      <c r="I48" s="102">
        <v>0.09</v>
      </c>
      <c r="J48" s="28">
        <f>ROUND(H48*(1+I48),2)</f>
        <v>0</v>
      </c>
      <c r="K48" s="28">
        <f>G48*J48</f>
        <v>0</v>
      </c>
      <c r="L48" s="103"/>
    </row>
    <row r="49" s="75" customFormat="1" ht="93" customHeight="1" spans="1:12">
      <c r="A49" s="106">
        <v>4</v>
      </c>
      <c r="B49" s="32" t="s">
        <v>166</v>
      </c>
      <c r="C49" s="99" t="s">
        <v>167</v>
      </c>
      <c r="D49" s="100" t="s">
        <v>87</v>
      </c>
      <c r="E49" s="101" t="s">
        <v>77</v>
      </c>
      <c r="F49" s="101" t="s">
        <v>88</v>
      </c>
      <c r="G49" s="28">
        <f>7.782*19</f>
        <v>147.858</v>
      </c>
      <c r="H49" s="104"/>
      <c r="I49" s="102">
        <v>0.09</v>
      </c>
      <c r="J49" s="28">
        <f>ROUND(H49*(1+I49),2)</f>
        <v>0</v>
      </c>
      <c r="K49" s="28">
        <f>G49*J49</f>
        <v>0</v>
      </c>
      <c r="L49" s="103"/>
    </row>
    <row r="50" s="75" customFormat="1" ht="93" customHeight="1" spans="1:12">
      <c r="A50" s="106">
        <v>5</v>
      </c>
      <c r="B50" s="32" t="s">
        <v>168</v>
      </c>
      <c r="C50" s="99" t="s">
        <v>169</v>
      </c>
      <c r="D50" s="100" t="s">
        <v>81</v>
      </c>
      <c r="E50" s="101" t="s">
        <v>77</v>
      </c>
      <c r="F50" s="101" t="s">
        <v>82</v>
      </c>
      <c r="G50" s="28">
        <f>13.2*19</f>
        <v>250.8</v>
      </c>
      <c r="H50" s="104"/>
      <c r="I50" s="102">
        <v>0.09</v>
      </c>
      <c r="J50" s="28">
        <f>ROUND(H50*(1+I50),2)</f>
        <v>0</v>
      </c>
      <c r="K50" s="28">
        <f>G50*J50</f>
        <v>0</v>
      </c>
      <c r="L50" s="103"/>
    </row>
    <row r="51" s="75" customFormat="1" ht="84" customHeight="1" spans="1:12">
      <c r="A51" s="106">
        <v>6</v>
      </c>
      <c r="B51" s="32" t="s">
        <v>170</v>
      </c>
      <c r="C51" s="99" t="s">
        <v>171</v>
      </c>
      <c r="D51" s="100" t="s">
        <v>81</v>
      </c>
      <c r="E51" s="101" t="s">
        <v>77</v>
      </c>
      <c r="F51" s="101" t="s">
        <v>82</v>
      </c>
      <c r="G51" s="28">
        <f>4.2*19</f>
        <v>79.8</v>
      </c>
      <c r="H51" s="104"/>
      <c r="I51" s="102">
        <v>0.09</v>
      </c>
      <c r="J51" s="28">
        <f>ROUND(H51*(1+I51),2)</f>
        <v>0</v>
      </c>
      <c r="K51" s="28">
        <f>G51*J51</f>
        <v>0</v>
      </c>
      <c r="L51" s="103"/>
    </row>
    <row r="52" s="75" customFormat="1" ht="112" customHeight="1" spans="1:12">
      <c r="A52" s="106">
        <v>7</v>
      </c>
      <c r="B52" s="32" t="s">
        <v>172</v>
      </c>
      <c r="C52" s="99" t="s">
        <v>173</v>
      </c>
      <c r="D52" s="100" t="s">
        <v>87</v>
      </c>
      <c r="E52" s="101" t="s">
        <v>77</v>
      </c>
      <c r="F52" s="101" t="s">
        <v>142</v>
      </c>
      <c r="G52" s="28">
        <f>120.28*19</f>
        <v>2285.32</v>
      </c>
      <c r="H52" s="104"/>
      <c r="I52" s="102">
        <v>0.09</v>
      </c>
      <c r="J52" s="28">
        <f>ROUND(H52*(1+I52),2)</f>
        <v>0</v>
      </c>
      <c r="K52" s="28">
        <f>G52*J52</f>
        <v>0</v>
      </c>
      <c r="L52" s="103"/>
    </row>
    <row r="53" s="75" customFormat="1" ht="93" customHeight="1" spans="1:12">
      <c r="A53" s="106">
        <v>8</v>
      </c>
      <c r="B53" s="32" t="s">
        <v>174</v>
      </c>
      <c r="C53" s="99" t="s">
        <v>175</v>
      </c>
      <c r="D53" s="100" t="s">
        <v>81</v>
      </c>
      <c r="E53" s="101" t="s">
        <v>77</v>
      </c>
      <c r="F53" s="101" t="s">
        <v>82</v>
      </c>
      <c r="G53" s="28">
        <f>4.2*19</f>
        <v>79.8</v>
      </c>
      <c r="H53" s="104"/>
      <c r="I53" s="102">
        <v>0.09</v>
      </c>
      <c r="J53" s="28">
        <f>ROUND(H53*(1+I53),2)</f>
        <v>0</v>
      </c>
      <c r="K53" s="28">
        <f>G53*J53</f>
        <v>0</v>
      </c>
      <c r="L53" s="103"/>
    </row>
    <row r="54" s="75" customFormat="1" ht="93" customHeight="1" spans="1:12">
      <c r="A54" s="41" t="s">
        <v>41</v>
      </c>
      <c r="B54" s="107" t="s">
        <v>176</v>
      </c>
      <c r="C54" s="99"/>
      <c r="D54" s="100"/>
      <c r="E54" s="101"/>
      <c r="F54" s="101"/>
      <c r="G54" s="28"/>
      <c r="H54" s="104"/>
      <c r="I54" s="102"/>
      <c r="J54" s="28"/>
      <c r="K54" s="28"/>
      <c r="L54" s="103"/>
    </row>
    <row r="55" s="75" customFormat="1" ht="93" customHeight="1" spans="1:12">
      <c r="A55" s="106">
        <v>1</v>
      </c>
      <c r="B55" s="32" t="s">
        <v>177</v>
      </c>
      <c r="C55" s="99" t="s">
        <v>178</v>
      </c>
      <c r="D55" s="100" t="s">
        <v>87</v>
      </c>
      <c r="E55" s="101" t="s">
        <v>77</v>
      </c>
      <c r="F55" s="101" t="s">
        <v>88</v>
      </c>
      <c r="G55" s="28">
        <f t="shared" ref="G55:G60" si="2">4*19</f>
        <v>76</v>
      </c>
      <c r="H55" s="104"/>
      <c r="I55" s="102">
        <v>0.09</v>
      </c>
      <c r="J55" s="28">
        <f t="shared" ref="J54:J65" si="3">ROUND(H55*(1+I55),2)</f>
        <v>0</v>
      </c>
      <c r="K55" s="28">
        <f t="shared" ref="K54:K65" si="4">G55*J55</f>
        <v>0</v>
      </c>
      <c r="L55" s="103"/>
    </row>
    <row r="56" s="75" customFormat="1" ht="93" customHeight="1" spans="1:12">
      <c r="A56" s="106">
        <v>2</v>
      </c>
      <c r="B56" s="32" t="s">
        <v>179</v>
      </c>
      <c r="C56" s="99" t="s">
        <v>180</v>
      </c>
      <c r="D56" s="100" t="s">
        <v>87</v>
      </c>
      <c r="E56" s="101" t="s">
        <v>77</v>
      </c>
      <c r="F56" s="101" t="s">
        <v>88</v>
      </c>
      <c r="G56" s="28">
        <f t="shared" si="2"/>
        <v>76</v>
      </c>
      <c r="H56" s="104"/>
      <c r="I56" s="102">
        <v>0.09</v>
      </c>
      <c r="J56" s="28">
        <f t="shared" si="3"/>
        <v>0</v>
      </c>
      <c r="K56" s="28">
        <f t="shared" si="4"/>
        <v>0</v>
      </c>
      <c r="L56" s="103"/>
    </row>
    <row r="57" s="75" customFormat="1" ht="93" customHeight="1" spans="1:12">
      <c r="A57" s="106">
        <v>3</v>
      </c>
      <c r="B57" s="32" t="s">
        <v>181</v>
      </c>
      <c r="C57" s="99" t="s">
        <v>182</v>
      </c>
      <c r="D57" s="100" t="s">
        <v>87</v>
      </c>
      <c r="E57" s="101" t="s">
        <v>77</v>
      </c>
      <c r="F57" s="101" t="s">
        <v>88</v>
      </c>
      <c r="G57" s="28">
        <f t="shared" si="2"/>
        <v>76</v>
      </c>
      <c r="H57" s="104"/>
      <c r="I57" s="102">
        <v>0.09</v>
      </c>
      <c r="J57" s="28">
        <f t="shared" si="3"/>
        <v>0</v>
      </c>
      <c r="K57" s="28">
        <f t="shared" si="4"/>
        <v>0</v>
      </c>
      <c r="L57" s="103"/>
    </row>
    <row r="58" s="75" customFormat="1" ht="93" customHeight="1" spans="1:12">
      <c r="A58" s="106">
        <v>4</v>
      </c>
      <c r="B58" s="32" t="s">
        <v>183</v>
      </c>
      <c r="C58" s="99" t="s">
        <v>184</v>
      </c>
      <c r="D58" s="100" t="s">
        <v>87</v>
      </c>
      <c r="E58" s="101" t="s">
        <v>77</v>
      </c>
      <c r="F58" s="101" t="s">
        <v>88</v>
      </c>
      <c r="G58" s="28">
        <f t="shared" si="2"/>
        <v>76</v>
      </c>
      <c r="H58" s="104"/>
      <c r="I58" s="102">
        <v>0.09</v>
      </c>
      <c r="J58" s="28">
        <f t="shared" si="3"/>
        <v>0</v>
      </c>
      <c r="K58" s="28">
        <f t="shared" si="4"/>
        <v>0</v>
      </c>
      <c r="L58" s="103"/>
    </row>
    <row r="59" s="75" customFormat="1" ht="93" customHeight="1" spans="1:12">
      <c r="A59" s="106">
        <v>5</v>
      </c>
      <c r="B59" s="32" t="s">
        <v>185</v>
      </c>
      <c r="C59" s="99" t="s">
        <v>186</v>
      </c>
      <c r="D59" s="100" t="s">
        <v>87</v>
      </c>
      <c r="E59" s="101" t="s">
        <v>77</v>
      </c>
      <c r="F59" s="101" t="s">
        <v>88</v>
      </c>
      <c r="G59" s="28">
        <f t="shared" si="2"/>
        <v>76</v>
      </c>
      <c r="H59" s="104"/>
      <c r="I59" s="102">
        <v>0.09</v>
      </c>
      <c r="J59" s="28">
        <f t="shared" si="3"/>
        <v>0</v>
      </c>
      <c r="K59" s="28">
        <f t="shared" si="4"/>
        <v>0</v>
      </c>
      <c r="L59" s="103"/>
    </row>
    <row r="60" s="75" customFormat="1" ht="93" customHeight="1" spans="1:12">
      <c r="A60" s="106">
        <v>6</v>
      </c>
      <c r="B60" s="32" t="s">
        <v>179</v>
      </c>
      <c r="C60" s="99" t="s">
        <v>187</v>
      </c>
      <c r="D60" s="100" t="s">
        <v>87</v>
      </c>
      <c r="E60" s="101" t="s">
        <v>77</v>
      </c>
      <c r="F60" s="101" t="s">
        <v>88</v>
      </c>
      <c r="G60" s="28">
        <f t="shared" si="2"/>
        <v>76</v>
      </c>
      <c r="H60" s="104"/>
      <c r="I60" s="102">
        <v>0.09</v>
      </c>
      <c r="J60" s="28">
        <f t="shared" si="3"/>
        <v>0</v>
      </c>
      <c r="K60" s="28">
        <f t="shared" si="4"/>
        <v>0</v>
      </c>
      <c r="L60" s="103"/>
    </row>
    <row r="61" s="75" customFormat="1" ht="93" customHeight="1" spans="1:12">
      <c r="A61" s="41" t="s">
        <v>45</v>
      </c>
      <c r="B61" s="107" t="s">
        <v>188</v>
      </c>
      <c r="C61" s="99"/>
      <c r="D61" s="100"/>
      <c r="E61" s="109"/>
      <c r="F61" s="109"/>
      <c r="G61" s="28"/>
      <c r="H61" s="104"/>
      <c r="I61" s="102"/>
      <c r="J61" s="28"/>
      <c r="K61" s="28"/>
      <c r="L61" s="103"/>
    </row>
    <row r="62" s="75" customFormat="1" ht="93" customHeight="1" spans="1:12">
      <c r="A62" s="106">
        <v>1</v>
      </c>
      <c r="B62" s="32" t="s">
        <v>189</v>
      </c>
      <c r="C62" s="99" t="s">
        <v>190</v>
      </c>
      <c r="D62" s="100" t="s">
        <v>76</v>
      </c>
      <c r="E62" s="101" t="s">
        <v>77</v>
      </c>
      <c r="F62" s="109" t="s">
        <v>78</v>
      </c>
      <c r="G62" s="28">
        <f>5.04*0.1*19</f>
        <v>9.576</v>
      </c>
      <c r="H62" s="104"/>
      <c r="I62" s="102">
        <v>0.09</v>
      </c>
      <c r="J62" s="28">
        <f t="shared" si="3"/>
        <v>0</v>
      </c>
      <c r="K62" s="28">
        <f t="shared" si="4"/>
        <v>0</v>
      </c>
      <c r="L62" s="103"/>
    </row>
    <row r="63" s="75" customFormat="1" ht="93" customHeight="1" spans="1:12">
      <c r="A63" s="106">
        <v>2</v>
      </c>
      <c r="B63" s="32" t="s">
        <v>191</v>
      </c>
      <c r="C63" s="99" t="s">
        <v>192</v>
      </c>
      <c r="D63" s="100" t="s">
        <v>76</v>
      </c>
      <c r="E63" s="101" t="s">
        <v>77</v>
      </c>
      <c r="F63" s="109" t="s">
        <v>78</v>
      </c>
      <c r="G63" s="28">
        <f>5.04*0.1*19</f>
        <v>9.576</v>
      </c>
      <c r="H63" s="104"/>
      <c r="I63" s="102">
        <v>0.09</v>
      </c>
      <c r="J63" s="28">
        <f t="shared" si="3"/>
        <v>0</v>
      </c>
      <c r="K63" s="28">
        <f t="shared" si="4"/>
        <v>0</v>
      </c>
      <c r="L63" s="103"/>
    </row>
    <row r="64" s="75" customFormat="1" ht="93" customHeight="1" spans="1:12">
      <c r="A64" s="106">
        <v>3</v>
      </c>
      <c r="B64" s="32" t="s">
        <v>193</v>
      </c>
      <c r="C64" s="99" t="s">
        <v>194</v>
      </c>
      <c r="D64" s="100" t="s">
        <v>87</v>
      </c>
      <c r="E64" s="101" t="s">
        <v>77</v>
      </c>
      <c r="F64" s="101" t="s">
        <v>88</v>
      </c>
      <c r="G64" s="28">
        <f>5.04*19</f>
        <v>95.76</v>
      </c>
      <c r="H64" s="104"/>
      <c r="I64" s="102">
        <v>0.09</v>
      </c>
      <c r="J64" s="28">
        <f t="shared" si="3"/>
        <v>0</v>
      </c>
      <c r="K64" s="28">
        <f t="shared" si="4"/>
        <v>0</v>
      </c>
      <c r="L64" s="103"/>
    </row>
    <row r="65" s="75" customFormat="1" ht="93" customHeight="1" spans="1:14">
      <c r="A65" s="106">
        <v>4</v>
      </c>
      <c r="B65" s="110" t="s">
        <v>195</v>
      </c>
      <c r="C65" s="111" t="s">
        <v>196</v>
      </c>
      <c r="D65" s="112" t="s">
        <v>81</v>
      </c>
      <c r="E65" s="98" t="s">
        <v>77</v>
      </c>
      <c r="F65" s="113" t="s">
        <v>82</v>
      </c>
      <c r="G65" s="114">
        <v>200</v>
      </c>
      <c r="H65" s="115"/>
      <c r="I65" s="116">
        <v>0.09</v>
      </c>
      <c r="J65" s="117">
        <f>H65*(1+I65)</f>
        <v>0</v>
      </c>
      <c r="K65" s="118">
        <f t="shared" si="4"/>
        <v>0</v>
      </c>
      <c r="L65" s="103"/>
    </row>
    <row r="66" s="75" customFormat="1" ht="31" customHeight="1" spans="1:14">
      <c r="A66" s="113" t="s">
        <v>12</v>
      </c>
      <c r="B66" s="41" t="s">
        <v>197</v>
      </c>
      <c r="C66" s="49"/>
      <c r="D66" s="106"/>
      <c r="E66" s="49"/>
      <c r="F66" s="106"/>
      <c r="G66" s="119"/>
      <c r="H66" s="120"/>
      <c r="I66" s="121"/>
      <c r="J66" s="28"/>
      <c r="K66" s="122">
        <v>200000</v>
      </c>
      <c r="L66" s="14"/>
      <c r="M66" s="78"/>
    </row>
    <row r="67" s="75" customFormat="1" ht="30" customHeight="1" spans="1:14">
      <c r="A67" s="123" t="s">
        <v>22</v>
      </c>
      <c r="B67" s="41" t="s">
        <v>198</v>
      </c>
      <c r="C67" s="124" t="s">
        <v>199</v>
      </c>
      <c r="D67" s="41"/>
      <c r="E67" s="124"/>
      <c r="F67" s="41"/>
      <c r="G67" s="94"/>
      <c r="H67" s="122"/>
      <c r="I67" s="125"/>
      <c r="J67" s="28"/>
      <c r="K67" s="122">
        <f>SUM(K7:K66)</f>
        <v>200000</v>
      </c>
      <c r="L67" s="14"/>
      <c r="M67" s="75"/>
      <c r="N67" s="126"/>
    </row>
    <row r="68" ht="37" customHeight="1" spans="1:14">
      <c r="A68" s="127" t="s">
        <v>200</v>
      </c>
      <c r="B68" s="128"/>
      <c r="C68" s="127"/>
      <c r="D68" s="127"/>
      <c r="E68" s="127"/>
      <c r="F68" s="127"/>
      <c r="G68" s="127"/>
      <c r="H68" s="127"/>
      <c r="I68" s="127"/>
      <c r="J68" s="127"/>
      <c r="K68" s="127"/>
      <c r="L68" s="127"/>
    </row>
  </sheetData>
  <sheetProtection algorithmName="SHA-512" hashValue="YpoR5bLQOIiYWIg8d3Cdmp+9LM/3SBUTpdTPD+Xl6W/3NryWZpnoo23qp2fgZu5z/4nlD7EDVALHMzEza8bCHA==" saltValue="ouaVVepVqB93XGr4EMi7jg==" spinCount="100000" sheet="1" objects="1"/>
  <protectedRanges>
    <protectedRange sqref="H9:I65 C67" name="区域2"/>
  </protectedRanges>
  <mergeCells count="16">
    <mergeCell ref="A1:L1"/>
    <mergeCell ref="A2:L2"/>
    <mergeCell ref="A3:L3"/>
    <mergeCell ref="A4:L4"/>
    <mergeCell ref="A5:L5"/>
    <mergeCell ref="H6:J6"/>
    <mergeCell ref="A68:L68"/>
    <mergeCell ref="A6:A7"/>
    <mergeCell ref="B6:B7"/>
    <mergeCell ref="C6:C7"/>
    <mergeCell ref="D6:D7"/>
    <mergeCell ref="E6:E7"/>
    <mergeCell ref="F6:F7"/>
    <mergeCell ref="G6:G7"/>
    <mergeCell ref="K6:K7"/>
    <mergeCell ref="L6:L7"/>
  </mergeCells>
  <printOptions horizontalCentered="1"/>
  <pageMargins left="0.118055555555556" right="0.196527777777778" top="0.235416666666667" bottom="0.118055555555556" header="0.5" footer="0.235416666666667"/>
  <pageSetup paperSize="9" scale="68"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I9" sqref="I9:I67"/>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201</v>
      </c>
      <c r="B1" s="54"/>
      <c r="C1" s="54"/>
      <c r="D1" s="55"/>
    </row>
    <row r="2" s="51" customFormat="1" ht="16" customHeight="1" spans="1:4">
      <c r="A2" s="56" t="s">
        <v>2</v>
      </c>
      <c r="B2" s="56" t="s">
        <v>202</v>
      </c>
      <c r="C2" s="56" t="s">
        <v>203</v>
      </c>
      <c r="D2" s="57" t="s">
        <v>204</v>
      </c>
    </row>
    <row r="3" s="51" customFormat="1" ht="16" customHeight="1" spans="1:4">
      <c r="A3" s="56" t="s">
        <v>205</v>
      </c>
      <c r="B3" s="58" t="s">
        <v>206</v>
      </c>
      <c r="C3" s="58" t="s">
        <v>207</v>
      </c>
      <c r="D3" s="57"/>
    </row>
    <row r="4" s="51" customFormat="1" ht="16" customHeight="1" spans="1:4">
      <c r="A4" s="56" t="s">
        <v>208</v>
      </c>
      <c r="B4" s="58" t="s">
        <v>209</v>
      </c>
      <c r="C4" s="58" t="s">
        <v>210</v>
      </c>
      <c r="D4" s="57"/>
    </row>
    <row r="5" s="51" customFormat="1" ht="16" customHeight="1" spans="1:4">
      <c r="A5" s="56" t="s">
        <v>211</v>
      </c>
      <c r="B5" s="58" t="s">
        <v>212</v>
      </c>
      <c r="C5" s="58" t="s">
        <v>213</v>
      </c>
      <c r="D5" s="57"/>
    </row>
    <row r="6" s="51" customFormat="1" ht="16" customHeight="1" spans="1:4">
      <c r="A6" s="56" t="s">
        <v>214</v>
      </c>
      <c r="B6" s="58" t="s">
        <v>215</v>
      </c>
      <c r="C6" s="58" t="s">
        <v>216</v>
      </c>
      <c r="D6" s="57"/>
    </row>
    <row r="7" s="51" customFormat="1" ht="16" customHeight="1" spans="1:4">
      <c r="A7" s="56" t="s">
        <v>217</v>
      </c>
      <c r="B7" s="58" t="s">
        <v>218</v>
      </c>
      <c r="C7" s="58" t="s">
        <v>219</v>
      </c>
      <c r="D7" s="57"/>
    </row>
    <row r="8" s="51" customFormat="1" ht="16" customHeight="1" spans="1:4">
      <c r="A8" s="56" t="s">
        <v>220</v>
      </c>
      <c r="B8" s="58" t="s">
        <v>221</v>
      </c>
      <c r="C8" s="58" t="s">
        <v>222</v>
      </c>
      <c r="D8" s="57"/>
    </row>
    <row r="9" s="51" customFormat="1" ht="16" customHeight="1" spans="1:4">
      <c r="A9" s="56">
        <v>1.2</v>
      </c>
      <c r="B9" s="58" t="s">
        <v>223</v>
      </c>
      <c r="C9" s="58" t="s">
        <v>224</v>
      </c>
      <c r="D9" s="57">
        <v>0.2</v>
      </c>
    </row>
    <row r="10" s="51" customFormat="1" ht="16" customHeight="1" spans="1:4">
      <c r="A10" s="56" t="s">
        <v>225</v>
      </c>
      <c r="B10" s="58" t="s">
        <v>226</v>
      </c>
      <c r="C10" s="58" t="s">
        <v>227</v>
      </c>
      <c r="D10" s="57"/>
    </row>
    <row r="11" s="51" customFormat="1" ht="16" customHeight="1" spans="1:4">
      <c r="A11" s="56" t="s">
        <v>14</v>
      </c>
      <c r="B11" s="58" t="s">
        <v>228</v>
      </c>
      <c r="C11" s="58" t="s">
        <v>224</v>
      </c>
      <c r="D11" s="57">
        <v>0.19</v>
      </c>
    </row>
    <row r="12" s="51" customFormat="1" ht="16" customHeight="1" spans="1:4">
      <c r="A12" s="56" t="s">
        <v>16</v>
      </c>
      <c r="B12" s="58" t="s">
        <v>229</v>
      </c>
      <c r="C12" s="58"/>
      <c r="D12" s="57"/>
    </row>
    <row r="13" s="51" customFormat="1" ht="16" customHeight="1" spans="1:4">
      <c r="A13" s="56" t="s">
        <v>230</v>
      </c>
      <c r="B13" s="58" t="s">
        <v>231</v>
      </c>
      <c r="C13" s="58" t="s">
        <v>232</v>
      </c>
      <c r="D13" s="57" t="s">
        <v>233</v>
      </c>
    </row>
    <row r="14" s="51" customFormat="1" ht="16" customHeight="1" spans="1:4">
      <c r="A14" s="56">
        <v>3.1</v>
      </c>
      <c r="B14" s="58" t="s">
        <v>234</v>
      </c>
      <c r="C14" s="58"/>
      <c r="D14" s="57">
        <v>0</v>
      </c>
    </row>
    <row r="15" s="51" customFormat="1" ht="16" customHeight="1" spans="1:4">
      <c r="A15" s="56">
        <v>3.2</v>
      </c>
      <c r="B15" s="58" t="s">
        <v>235</v>
      </c>
      <c r="C15" s="58" t="s">
        <v>224</v>
      </c>
      <c r="D15" s="57">
        <v>0.07</v>
      </c>
    </row>
    <row r="16" s="51" customFormat="1" ht="16" customHeight="1" spans="1:4">
      <c r="A16" s="56">
        <v>3.3</v>
      </c>
      <c r="B16" s="58" t="s">
        <v>236</v>
      </c>
      <c r="C16" s="58"/>
      <c r="D16" s="57" t="s">
        <v>237</v>
      </c>
    </row>
    <row r="17" s="51" customFormat="1" ht="16" customHeight="1" spans="1:4">
      <c r="A17" s="56" t="s">
        <v>238</v>
      </c>
      <c r="B17" s="58" t="s">
        <v>239</v>
      </c>
      <c r="C17" s="58" t="s">
        <v>240</v>
      </c>
      <c r="D17" s="57"/>
    </row>
    <row r="18" s="51" customFormat="1" ht="16" customHeight="1" spans="1:4">
      <c r="A18" s="56">
        <v>5</v>
      </c>
      <c r="B18" s="58" t="s">
        <v>241</v>
      </c>
      <c r="C18" s="58" t="s">
        <v>242</v>
      </c>
      <c r="D18" s="57" t="s">
        <v>243</v>
      </c>
    </row>
    <row r="19" s="51" customFormat="1" ht="16" customHeight="1" spans="1:4">
      <c r="A19" s="56">
        <v>6</v>
      </c>
      <c r="B19" s="58" t="s">
        <v>244</v>
      </c>
      <c r="C19" s="58" t="s">
        <v>245</v>
      </c>
      <c r="D19" s="57">
        <v>0.09</v>
      </c>
    </row>
    <row r="20" s="51" customFormat="1" ht="16" customHeight="1" spans="1:4">
      <c r="A20" s="56">
        <v>7</v>
      </c>
      <c r="B20" s="58" t="s">
        <v>246</v>
      </c>
      <c r="C20" s="58" t="s">
        <v>247</v>
      </c>
      <c r="D20" s="57"/>
    </row>
    <row r="21" s="51" customFormat="1" ht="16" customHeight="1" spans="1:4">
      <c r="A21" s="56">
        <v>8</v>
      </c>
      <c r="B21" s="58" t="s">
        <v>248</v>
      </c>
      <c r="C21" s="58"/>
      <c r="D21" s="57"/>
    </row>
    <row r="22" s="51" customFormat="1" ht="16" customHeight="1" spans="1:4">
      <c r="A22" s="56">
        <v>9</v>
      </c>
      <c r="B22" s="58" t="s">
        <v>249</v>
      </c>
      <c r="C22" s="58"/>
      <c r="D22" s="57" t="s">
        <v>237</v>
      </c>
    </row>
    <row r="23" s="51" customFormat="1" ht="16" customHeight="1" spans="1:4">
      <c r="A23" s="56">
        <v>10</v>
      </c>
      <c r="B23" s="58" t="s">
        <v>250</v>
      </c>
      <c r="C23" s="58" t="s">
        <v>251</v>
      </c>
      <c r="D23" s="57"/>
    </row>
    <row r="24" s="51" customFormat="1" ht="16" customHeight="1" spans="1:4">
      <c r="A24" s="59" t="s">
        <v>252</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253</v>
      </c>
      <c r="B27" s="54"/>
      <c r="C27" s="54"/>
      <c r="D27" s="55"/>
    </row>
    <row r="28" s="50" customFormat="1" ht="16" customHeight="1" spans="1:4">
      <c r="A28" s="56" t="s">
        <v>2</v>
      </c>
      <c r="B28" s="56" t="s">
        <v>202</v>
      </c>
      <c r="C28" s="56" t="s">
        <v>203</v>
      </c>
      <c r="D28" s="57" t="s">
        <v>204</v>
      </c>
    </row>
    <row r="29" s="50" customFormat="1" ht="16" customHeight="1" spans="1:4">
      <c r="A29" s="56" t="s">
        <v>205</v>
      </c>
      <c r="B29" s="58" t="s">
        <v>206</v>
      </c>
      <c r="C29" s="58" t="s">
        <v>207</v>
      </c>
      <c r="D29" s="57"/>
    </row>
    <row r="30" s="50" customFormat="1" ht="16" customHeight="1" spans="1:4">
      <c r="A30" s="56" t="s">
        <v>208</v>
      </c>
      <c r="B30" s="58" t="s">
        <v>209</v>
      </c>
      <c r="C30" s="58" t="s">
        <v>210</v>
      </c>
      <c r="D30" s="57"/>
    </row>
    <row r="31" s="50" customFormat="1" ht="16" customHeight="1" spans="1:4">
      <c r="A31" s="56" t="s">
        <v>211</v>
      </c>
      <c r="B31" s="58" t="s">
        <v>212</v>
      </c>
      <c r="C31" s="58" t="s">
        <v>213</v>
      </c>
      <c r="D31" s="57"/>
    </row>
    <row r="32" s="50" customFormat="1" ht="16" customHeight="1" spans="1:4">
      <c r="A32" s="56" t="s">
        <v>214</v>
      </c>
      <c r="B32" s="58" t="s">
        <v>215</v>
      </c>
      <c r="C32" s="58" t="s">
        <v>216</v>
      </c>
      <c r="D32" s="57"/>
    </row>
    <row r="33" s="50" customFormat="1" ht="16" customHeight="1" spans="1:4">
      <c r="A33" s="56" t="s">
        <v>217</v>
      </c>
      <c r="B33" s="58" t="s">
        <v>218</v>
      </c>
      <c r="C33" s="58" t="s">
        <v>219</v>
      </c>
      <c r="D33" s="57"/>
    </row>
    <row r="34" s="50" customFormat="1" ht="16" customHeight="1" spans="1:4">
      <c r="A34" s="56" t="s">
        <v>220</v>
      </c>
      <c r="B34" s="58" t="s">
        <v>221</v>
      </c>
      <c r="C34" s="58" t="s">
        <v>222</v>
      </c>
      <c r="D34" s="57"/>
    </row>
    <row r="35" s="50" customFormat="1" ht="16" customHeight="1" spans="1:4">
      <c r="A35" s="56">
        <v>1.2</v>
      </c>
      <c r="B35" s="58" t="s">
        <v>223</v>
      </c>
      <c r="C35" s="58" t="s">
        <v>224</v>
      </c>
      <c r="D35" s="57">
        <v>0.2</v>
      </c>
    </row>
    <row r="36" s="50" customFormat="1" ht="16" customHeight="1" spans="1:4">
      <c r="A36" s="56" t="s">
        <v>225</v>
      </c>
      <c r="B36" s="58" t="s">
        <v>226</v>
      </c>
      <c r="C36" s="58" t="s">
        <v>227</v>
      </c>
      <c r="D36" s="57"/>
    </row>
    <row r="37" s="50" customFormat="1" ht="16" customHeight="1" spans="1:4">
      <c r="A37" s="56" t="s">
        <v>14</v>
      </c>
      <c r="B37" s="58" t="s">
        <v>228</v>
      </c>
      <c r="C37" s="58" t="s">
        <v>224</v>
      </c>
      <c r="D37" s="57">
        <v>0.3577</v>
      </c>
    </row>
    <row r="38" s="50" customFormat="1" ht="16" customHeight="1" spans="1:4">
      <c r="A38" s="56" t="s">
        <v>16</v>
      </c>
      <c r="B38" s="58" t="s">
        <v>229</v>
      </c>
      <c r="C38" s="58"/>
      <c r="D38" s="57" t="s">
        <v>233</v>
      </c>
    </row>
    <row r="39" s="50" customFormat="1" ht="16" customHeight="1" spans="1:4">
      <c r="A39" s="56" t="s">
        <v>230</v>
      </c>
      <c r="B39" s="58" t="s">
        <v>231</v>
      </c>
      <c r="C39" s="58" t="s">
        <v>232</v>
      </c>
      <c r="D39" s="57"/>
    </row>
    <row r="40" s="50" customFormat="1" ht="16" customHeight="1" spans="1:4">
      <c r="A40" s="56">
        <v>3.1</v>
      </c>
      <c r="B40" s="58" t="s">
        <v>234</v>
      </c>
      <c r="C40" s="58"/>
      <c r="D40" s="57">
        <v>0</v>
      </c>
    </row>
    <row r="41" s="50" customFormat="1" ht="16" customHeight="1" spans="1:4">
      <c r="A41" s="56">
        <v>3.2</v>
      </c>
      <c r="B41" s="58" t="s">
        <v>235</v>
      </c>
      <c r="C41" s="58" t="s">
        <v>224</v>
      </c>
      <c r="D41" s="57">
        <v>0.1</v>
      </c>
    </row>
    <row r="42" s="50" customFormat="1" ht="16" customHeight="1" spans="1:4">
      <c r="A42" s="56">
        <v>3.3</v>
      </c>
      <c r="B42" s="58" t="s">
        <v>236</v>
      </c>
      <c r="C42" s="58"/>
      <c r="D42" s="57" t="s">
        <v>237</v>
      </c>
    </row>
    <row r="43" s="50" customFormat="1" ht="16" customHeight="1" spans="1:4">
      <c r="A43" s="56" t="s">
        <v>238</v>
      </c>
      <c r="B43" s="58" t="s">
        <v>239</v>
      </c>
      <c r="C43" s="58" t="s">
        <v>240</v>
      </c>
      <c r="D43" s="57"/>
    </row>
    <row r="44" s="50" customFormat="1" ht="16" customHeight="1" spans="1:4">
      <c r="A44" s="56">
        <v>5</v>
      </c>
      <c r="B44" s="58" t="s">
        <v>254</v>
      </c>
      <c r="C44" s="58" t="s">
        <v>242</v>
      </c>
      <c r="D44" s="57" t="s">
        <v>255</v>
      </c>
    </row>
    <row r="45" s="50" customFormat="1" ht="16" customHeight="1" spans="1:4">
      <c r="A45" s="56">
        <v>6</v>
      </c>
      <c r="B45" s="58" t="s">
        <v>244</v>
      </c>
      <c r="C45" s="58" t="s">
        <v>245</v>
      </c>
      <c r="D45" s="57">
        <v>0.09</v>
      </c>
    </row>
    <row r="46" s="50" customFormat="1" ht="16" customHeight="1" spans="1:4">
      <c r="A46" s="56">
        <v>7</v>
      </c>
      <c r="B46" s="58" t="s">
        <v>246</v>
      </c>
      <c r="C46" s="58" t="s">
        <v>247</v>
      </c>
      <c r="D46" s="57"/>
    </row>
    <row r="47" s="50" customFormat="1" ht="16" customHeight="1" spans="1:4">
      <c r="A47" s="56">
        <v>8</v>
      </c>
      <c r="B47" s="58" t="s">
        <v>248</v>
      </c>
      <c r="C47" s="58"/>
      <c r="D47" s="57"/>
    </row>
    <row r="48" s="50" customFormat="1" ht="16" customHeight="1" spans="1:4">
      <c r="A48" s="56">
        <v>9</v>
      </c>
      <c r="B48" s="58" t="s">
        <v>249</v>
      </c>
      <c r="C48" s="58"/>
      <c r="D48" s="57" t="s">
        <v>237</v>
      </c>
    </row>
    <row r="49" s="50" customFormat="1" ht="16" customHeight="1" spans="1:4">
      <c r="A49" s="56">
        <v>10</v>
      </c>
      <c r="B49" s="58" t="s">
        <v>250</v>
      </c>
      <c r="C49" s="58" t="s">
        <v>251</v>
      </c>
      <c r="D49" s="57"/>
    </row>
    <row r="50" s="51" customFormat="1" ht="16" customHeight="1" spans="1:4">
      <c r="A50" s="60" t="s">
        <v>252</v>
      </c>
      <c r="B50" s="60"/>
      <c r="C50" s="60"/>
      <c r="D50" s="61"/>
    </row>
    <row r="51" s="50" customFormat="1" ht="15" customHeight="1" spans="1:4">
      <c r="A51" s="62"/>
      <c r="B51" s="63"/>
      <c r="C51" s="63"/>
      <c r="D51" s="64"/>
    </row>
    <row r="52" s="50" customFormat="1" ht="19.5" spans="1:4">
      <c r="A52" s="66" t="s">
        <v>256</v>
      </c>
      <c r="B52" s="66"/>
      <c r="C52" s="66"/>
      <c r="D52" s="67"/>
    </row>
    <row r="53" s="50" customFormat="1" ht="16" customHeight="1" spans="1:4">
      <c r="A53" s="68" t="s">
        <v>2</v>
      </c>
      <c r="B53" s="68" t="s">
        <v>202</v>
      </c>
      <c r="C53" s="68" t="s">
        <v>257</v>
      </c>
      <c r="D53" s="69" t="s">
        <v>258</v>
      </c>
    </row>
    <row r="54" s="50" customFormat="1" ht="16" customHeight="1" spans="1:4">
      <c r="A54" s="56" t="s">
        <v>205</v>
      </c>
      <c r="B54" s="58" t="s">
        <v>206</v>
      </c>
      <c r="C54" s="58" t="s">
        <v>207</v>
      </c>
      <c r="D54" s="57"/>
    </row>
    <row r="55" s="50" customFormat="1" ht="16" customHeight="1" spans="1:4">
      <c r="A55" s="56" t="s">
        <v>208</v>
      </c>
      <c r="B55" s="58" t="s">
        <v>209</v>
      </c>
      <c r="C55" s="58" t="s">
        <v>210</v>
      </c>
      <c r="D55" s="57"/>
    </row>
    <row r="56" s="50" customFormat="1" ht="16" customHeight="1" spans="1:4">
      <c r="A56" s="56" t="s">
        <v>211</v>
      </c>
      <c r="B56" s="58" t="s">
        <v>212</v>
      </c>
      <c r="C56" s="58" t="s">
        <v>213</v>
      </c>
      <c r="D56" s="57"/>
    </row>
    <row r="57" s="50" customFormat="1" ht="16" customHeight="1" spans="1:4">
      <c r="A57" s="56" t="s">
        <v>214</v>
      </c>
      <c r="B57" s="58" t="s">
        <v>215</v>
      </c>
      <c r="C57" s="58" t="s">
        <v>216</v>
      </c>
      <c r="D57" s="57"/>
    </row>
    <row r="58" s="50" customFormat="1" ht="16" customHeight="1" spans="1:4">
      <c r="A58" s="56" t="s">
        <v>217</v>
      </c>
      <c r="B58" s="58" t="s">
        <v>218</v>
      </c>
      <c r="C58" s="58" t="s">
        <v>219</v>
      </c>
      <c r="D58" s="57"/>
    </row>
    <row r="59" s="50" customFormat="1" ht="16" customHeight="1" spans="1:4">
      <c r="A59" s="56" t="s">
        <v>220</v>
      </c>
      <c r="B59" s="58" t="s">
        <v>221</v>
      </c>
      <c r="C59" s="58" t="s">
        <v>222</v>
      </c>
      <c r="D59" s="57"/>
    </row>
    <row r="60" s="50" customFormat="1" ht="16" customHeight="1" spans="1:4">
      <c r="A60" s="56">
        <v>1.2</v>
      </c>
      <c r="B60" s="58" t="s">
        <v>223</v>
      </c>
      <c r="C60" s="58" t="s">
        <v>224</v>
      </c>
      <c r="D60" s="57">
        <v>0.15</v>
      </c>
    </row>
    <row r="61" s="50" customFormat="1" ht="16" customHeight="1" spans="1:4">
      <c r="A61" s="56" t="s">
        <v>225</v>
      </c>
      <c r="B61" s="58" t="s">
        <v>226</v>
      </c>
      <c r="C61" s="58" t="s">
        <v>227</v>
      </c>
      <c r="D61" s="57"/>
    </row>
    <row r="62" s="50" customFormat="1" ht="49" customHeight="1" spans="1:4">
      <c r="A62" s="56" t="s">
        <v>14</v>
      </c>
      <c r="B62" s="58" t="s">
        <v>228</v>
      </c>
      <c r="C62" s="58" t="s">
        <v>224</v>
      </c>
      <c r="D62" s="57" t="s">
        <v>259</v>
      </c>
    </row>
    <row r="63" s="50" customFormat="1" ht="16" customHeight="1" spans="1:4">
      <c r="A63" s="56" t="s">
        <v>16</v>
      </c>
      <c r="B63" s="58" t="s">
        <v>229</v>
      </c>
      <c r="C63" s="58"/>
      <c r="D63" s="57" t="s">
        <v>233</v>
      </c>
    </row>
    <row r="64" s="50" customFormat="1" ht="16" customHeight="1" spans="1:4">
      <c r="A64" s="56" t="s">
        <v>230</v>
      </c>
      <c r="B64" s="58" t="s">
        <v>231</v>
      </c>
      <c r="C64" s="58" t="s">
        <v>232</v>
      </c>
      <c r="D64" s="57"/>
    </row>
    <row r="65" s="50" customFormat="1" ht="16" customHeight="1" spans="1:4">
      <c r="A65" s="56">
        <v>3.1</v>
      </c>
      <c r="B65" s="58" t="s">
        <v>234</v>
      </c>
      <c r="C65" s="58"/>
      <c r="D65" s="57">
        <v>0</v>
      </c>
    </row>
    <row r="66" s="50" customFormat="1" ht="16" customHeight="1" spans="1:4">
      <c r="A66" s="56">
        <v>3.2</v>
      </c>
      <c r="B66" s="58" t="s">
        <v>235</v>
      </c>
      <c r="C66" s="58" t="s">
        <v>224</v>
      </c>
      <c r="D66" s="57">
        <v>0.06</v>
      </c>
    </row>
    <row r="67" s="50" customFormat="1" ht="16" customHeight="1" spans="1:4">
      <c r="A67" s="56">
        <v>3.3</v>
      </c>
      <c r="B67" s="58" t="s">
        <v>236</v>
      </c>
      <c r="C67" s="58"/>
      <c r="D67" s="57" t="s">
        <v>237</v>
      </c>
    </row>
    <row r="68" s="50" customFormat="1" ht="16" customHeight="1" spans="1:4">
      <c r="A68" s="56" t="s">
        <v>238</v>
      </c>
      <c r="B68" s="58" t="s">
        <v>239</v>
      </c>
      <c r="C68" s="58" t="s">
        <v>240</v>
      </c>
      <c r="D68" s="57"/>
    </row>
    <row r="69" s="50" customFormat="1" ht="16" customHeight="1" spans="1:4">
      <c r="A69" s="56">
        <v>5</v>
      </c>
      <c r="B69" s="58" t="s">
        <v>254</v>
      </c>
      <c r="C69" s="58" t="s">
        <v>242</v>
      </c>
      <c r="D69" s="57" t="s">
        <v>255</v>
      </c>
    </row>
    <row r="70" s="50" customFormat="1" ht="16" customHeight="1" spans="1:4">
      <c r="A70" s="56">
        <v>6</v>
      </c>
      <c r="B70" s="58" t="s">
        <v>244</v>
      </c>
      <c r="C70" s="58" t="s">
        <v>245</v>
      </c>
      <c r="D70" s="57">
        <v>0.09</v>
      </c>
    </row>
    <row r="71" s="50" customFormat="1" ht="16" customHeight="1" spans="1:4">
      <c r="A71" s="56">
        <v>7</v>
      </c>
      <c r="B71" s="58" t="s">
        <v>246</v>
      </c>
      <c r="C71" s="58" t="s">
        <v>247</v>
      </c>
      <c r="D71" s="57"/>
    </row>
    <row r="72" s="50" customFormat="1" ht="16" customHeight="1" spans="1:4">
      <c r="A72" s="56">
        <v>8</v>
      </c>
      <c r="B72" s="58" t="s">
        <v>248</v>
      </c>
      <c r="C72" s="58"/>
      <c r="D72" s="57"/>
    </row>
    <row r="73" s="50" customFormat="1" ht="16" customHeight="1" spans="1:4">
      <c r="A73" s="56">
        <v>9</v>
      </c>
      <c r="B73" s="58" t="s">
        <v>249</v>
      </c>
      <c r="C73" s="58"/>
      <c r="D73" s="57" t="s">
        <v>237</v>
      </c>
    </row>
    <row r="74" s="50" customFormat="1" ht="16" customHeight="1" spans="1:4">
      <c r="A74" s="56">
        <v>10</v>
      </c>
      <c r="B74" s="58" t="s">
        <v>250</v>
      </c>
      <c r="C74" s="58" t="s">
        <v>251</v>
      </c>
      <c r="D74" s="57"/>
    </row>
    <row r="75" s="50" customFormat="1" ht="16" customHeight="1" spans="1:4">
      <c r="A75" s="70" t="s">
        <v>252</v>
      </c>
      <c r="B75" s="70"/>
      <c r="C75" s="70"/>
      <c r="D75" s="71"/>
    </row>
    <row r="76" s="50" customFormat="1" ht="16" customHeight="1" spans="1:4">
      <c r="A76" s="72" t="s">
        <v>260</v>
      </c>
      <c r="B76" s="72"/>
      <c r="C76" s="72"/>
      <c r="D76" s="73"/>
    </row>
    <row r="77" s="50" customFormat="1" spans="1:4">
      <c r="A77" s="52"/>
      <c r="D77" s="53"/>
    </row>
    <row r="78" s="50" customFormat="1" ht="19.5" spans="1:4">
      <c r="A78" s="66" t="s">
        <v>261</v>
      </c>
      <c r="B78" s="66"/>
      <c r="C78" s="66"/>
      <c r="D78" s="67"/>
    </row>
    <row r="79" s="50" customFormat="1" ht="16" customHeight="1" spans="1:4">
      <c r="A79" s="68" t="s">
        <v>2</v>
      </c>
      <c r="B79" s="68" t="s">
        <v>202</v>
      </c>
      <c r="C79" s="68" t="s">
        <v>257</v>
      </c>
      <c r="D79" s="69" t="s">
        <v>258</v>
      </c>
    </row>
    <row r="80" s="50" customFormat="1" ht="16" customHeight="1" spans="1:4">
      <c r="A80" s="56" t="s">
        <v>205</v>
      </c>
      <c r="B80" s="58" t="s">
        <v>206</v>
      </c>
      <c r="C80" s="58" t="s">
        <v>207</v>
      </c>
      <c r="D80" s="57"/>
    </row>
    <row r="81" s="50" customFormat="1" ht="16" customHeight="1" spans="1:4">
      <c r="A81" s="56" t="s">
        <v>208</v>
      </c>
      <c r="B81" s="58" t="s">
        <v>209</v>
      </c>
      <c r="C81" s="58" t="s">
        <v>210</v>
      </c>
      <c r="D81" s="57"/>
    </row>
    <row r="82" s="50" customFormat="1" ht="16" customHeight="1" spans="1:4">
      <c r="A82" s="56" t="s">
        <v>211</v>
      </c>
      <c r="B82" s="58" t="s">
        <v>212</v>
      </c>
      <c r="C82" s="58" t="s">
        <v>213</v>
      </c>
      <c r="D82" s="57"/>
    </row>
    <row r="83" s="50" customFormat="1" ht="16" customHeight="1" spans="1:4">
      <c r="A83" s="56" t="s">
        <v>214</v>
      </c>
      <c r="B83" s="58" t="s">
        <v>215</v>
      </c>
      <c r="C83" s="58" t="s">
        <v>216</v>
      </c>
      <c r="D83" s="57"/>
    </row>
    <row r="84" s="50" customFormat="1" ht="16" customHeight="1" spans="1:4">
      <c r="A84" s="56" t="s">
        <v>217</v>
      </c>
      <c r="B84" s="58" t="s">
        <v>218</v>
      </c>
      <c r="C84" s="58" t="s">
        <v>219</v>
      </c>
      <c r="D84" s="57"/>
    </row>
    <row r="85" s="50" customFormat="1" ht="16" customHeight="1" spans="1:4">
      <c r="A85" s="56" t="s">
        <v>220</v>
      </c>
      <c r="B85" s="58" t="s">
        <v>221</v>
      </c>
      <c r="C85" s="58" t="s">
        <v>222</v>
      </c>
      <c r="D85" s="57"/>
    </row>
    <row r="86" s="50" customFormat="1" ht="16" customHeight="1" spans="1:4">
      <c r="A86" s="56">
        <v>1.2</v>
      </c>
      <c r="B86" s="58" t="s">
        <v>223</v>
      </c>
      <c r="C86" s="58" t="s">
        <v>224</v>
      </c>
      <c r="D86" s="57">
        <v>0.15</v>
      </c>
    </row>
    <row r="87" s="50" customFormat="1" ht="16" customHeight="1" spans="1:4">
      <c r="A87" s="56" t="s">
        <v>225</v>
      </c>
      <c r="B87" s="58" t="s">
        <v>226</v>
      </c>
      <c r="C87" s="58" t="s">
        <v>227</v>
      </c>
      <c r="D87" s="57"/>
    </row>
    <row r="88" s="50" customFormat="1" ht="16" customHeight="1" spans="1:4">
      <c r="A88" s="56" t="s">
        <v>14</v>
      </c>
      <c r="B88" s="58" t="s">
        <v>228</v>
      </c>
      <c r="C88" s="58" t="s">
        <v>224</v>
      </c>
      <c r="D88" s="57">
        <v>0.1</v>
      </c>
    </row>
    <row r="89" s="50" customFormat="1" ht="16" customHeight="1" spans="1:4">
      <c r="A89" s="56" t="s">
        <v>16</v>
      </c>
      <c r="B89" s="58" t="s">
        <v>229</v>
      </c>
      <c r="C89" s="58"/>
      <c r="D89" s="57" t="s">
        <v>77</v>
      </c>
    </row>
    <row r="90" s="50" customFormat="1" ht="16" customHeight="1" spans="1:4">
      <c r="A90" s="56" t="s">
        <v>230</v>
      </c>
      <c r="B90" s="58" t="s">
        <v>231</v>
      </c>
      <c r="C90" s="58" t="s">
        <v>232</v>
      </c>
      <c r="D90" s="57"/>
    </row>
    <row r="91" s="50" customFormat="1" ht="16" customHeight="1" spans="1:4">
      <c r="A91" s="56">
        <v>3.1</v>
      </c>
      <c r="B91" s="58" t="s">
        <v>234</v>
      </c>
      <c r="C91" s="58"/>
      <c r="D91" s="57">
        <v>0</v>
      </c>
    </row>
    <row r="92" s="50" customFormat="1" ht="16" customHeight="1" spans="1:4">
      <c r="A92" s="56">
        <v>3.2</v>
      </c>
      <c r="B92" s="58" t="s">
        <v>235</v>
      </c>
      <c r="C92" s="58" t="s">
        <v>224</v>
      </c>
      <c r="D92" s="57">
        <v>0.06</v>
      </c>
    </row>
    <row r="93" s="50" customFormat="1" ht="16" customHeight="1" spans="1:4">
      <c r="A93" s="56">
        <v>3.3</v>
      </c>
      <c r="B93" s="58" t="s">
        <v>236</v>
      </c>
      <c r="C93" s="58"/>
      <c r="D93" s="57" t="s">
        <v>237</v>
      </c>
    </row>
    <row r="94" s="50" customFormat="1" ht="16" customHeight="1" spans="1:4">
      <c r="A94" s="56" t="s">
        <v>238</v>
      </c>
      <c r="B94" s="58" t="s">
        <v>239</v>
      </c>
      <c r="C94" s="58" t="s">
        <v>240</v>
      </c>
      <c r="D94" s="57"/>
    </row>
    <row r="95" s="50" customFormat="1" ht="16" customHeight="1" spans="1:4">
      <c r="A95" s="56">
        <v>5</v>
      </c>
      <c r="B95" s="58" t="s">
        <v>254</v>
      </c>
      <c r="C95" s="58" t="s">
        <v>242</v>
      </c>
      <c r="D95" s="57" t="s">
        <v>255</v>
      </c>
    </row>
    <row r="96" s="50" customFormat="1" ht="16" customHeight="1" spans="1:4">
      <c r="A96" s="56">
        <v>6</v>
      </c>
      <c r="B96" s="58" t="s">
        <v>244</v>
      </c>
      <c r="C96" s="58" t="s">
        <v>245</v>
      </c>
      <c r="D96" s="57">
        <v>0.09</v>
      </c>
    </row>
    <row r="97" s="50" customFormat="1" ht="16" customHeight="1" spans="1:4">
      <c r="A97" s="56">
        <v>7</v>
      </c>
      <c r="B97" s="58" t="s">
        <v>246</v>
      </c>
      <c r="C97" s="58" t="s">
        <v>247</v>
      </c>
      <c r="D97" s="57"/>
    </row>
    <row r="98" s="50" customFormat="1" ht="16" customHeight="1" spans="1:4">
      <c r="A98" s="56">
        <v>8</v>
      </c>
      <c r="B98" s="58" t="s">
        <v>248</v>
      </c>
      <c r="C98" s="58"/>
      <c r="D98" s="57"/>
    </row>
    <row r="99" s="50" customFormat="1" ht="16" customHeight="1" spans="1:4">
      <c r="A99" s="56">
        <v>9</v>
      </c>
      <c r="B99" s="58" t="s">
        <v>249</v>
      </c>
      <c r="C99" s="58"/>
      <c r="D99" s="57" t="s">
        <v>237</v>
      </c>
    </row>
    <row r="100" s="50" customFormat="1" ht="16" customHeight="1" spans="1:4">
      <c r="A100" s="56">
        <v>10</v>
      </c>
      <c r="B100" s="58" t="s">
        <v>250</v>
      </c>
      <c r="C100" s="58" t="s">
        <v>251</v>
      </c>
      <c r="D100" s="57"/>
    </row>
    <row r="101" s="50" customFormat="1" ht="16" customHeight="1" spans="1:4">
      <c r="A101" s="70" t="s">
        <v>252</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I9" sqref="I9:I67"/>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262</v>
      </c>
      <c r="B1" s="39"/>
      <c r="C1" s="39"/>
      <c r="D1" s="38"/>
    </row>
    <row r="2" s="35" customFormat="1" spans="1:4 16381:16384">
      <c r="A2" s="40" t="s">
        <v>2</v>
      </c>
      <c r="B2" s="40" t="s">
        <v>61</v>
      </c>
      <c r="C2" s="40" t="s">
        <v>62</v>
      </c>
      <c r="D2" s="40" t="s">
        <v>69</v>
      </c>
      <c r="XFA2"/>
      <c r="XFB2"/>
      <c r="XFC2"/>
      <c r="XFD2"/>
    </row>
    <row r="3" s="35" customFormat="1" spans="1:4 16381:16384">
      <c r="A3" s="40"/>
      <c r="B3" s="40"/>
      <c r="C3" s="40"/>
      <c r="D3" s="40"/>
      <c r="XFA3"/>
      <c r="XFB3"/>
      <c r="XFC3"/>
      <c r="XFD3"/>
    </row>
    <row r="4" s="35" customFormat="1" spans="1:4 16381:16384">
      <c r="A4" s="41" t="s">
        <v>4</v>
      </c>
      <c r="B4" s="42" t="s">
        <v>263</v>
      </c>
      <c r="C4" s="42"/>
      <c r="D4" s="40"/>
      <c r="XFA4"/>
      <c r="XFB4"/>
      <c r="XFC4"/>
      <c r="XFD4"/>
    </row>
    <row r="5" s="35" customFormat="1" spans="1:4 16381:16384">
      <c r="A5" s="43" t="s">
        <v>264</v>
      </c>
      <c r="B5" s="42" t="s">
        <v>265</v>
      </c>
      <c r="C5" s="42"/>
      <c r="D5" s="40"/>
      <c r="XFA5"/>
      <c r="XFB5"/>
      <c r="XFC5"/>
      <c r="XFD5"/>
    </row>
    <row r="6" s="35" customFormat="1" ht="115" customHeight="1" spans="1:4 16381:16384">
      <c r="A6" s="44" t="s">
        <v>205</v>
      </c>
      <c r="B6" s="45" t="s">
        <v>266</v>
      </c>
      <c r="C6" s="45" t="s">
        <v>267</v>
      </c>
      <c r="D6" s="32" t="s">
        <v>268</v>
      </c>
      <c r="XFA6"/>
      <c r="XFB6"/>
      <c r="XFC6"/>
      <c r="XFD6"/>
    </row>
    <row r="7" s="35" customFormat="1" ht="52.95" customHeight="1" spans="1:4 16381:16384">
      <c r="A7" s="44" t="s">
        <v>225</v>
      </c>
      <c r="B7" s="45" t="s">
        <v>269</v>
      </c>
      <c r="C7" s="45" t="s">
        <v>270</v>
      </c>
      <c r="D7" s="32" t="s">
        <v>268</v>
      </c>
      <c r="XFA7"/>
      <c r="XFB7"/>
      <c r="XFC7"/>
      <c r="XFD7"/>
    </row>
    <row r="8" s="35" customFormat="1" spans="1:4 16381:16384">
      <c r="A8" s="43" t="s">
        <v>271</v>
      </c>
      <c r="B8" s="42" t="s">
        <v>272</v>
      </c>
      <c r="C8" s="42"/>
      <c r="D8" s="40"/>
      <c r="XFA8"/>
      <c r="XFB8"/>
      <c r="XFC8"/>
      <c r="XFD8"/>
    </row>
    <row r="9" s="35" customFormat="1" ht="125" customHeight="1" spans="1:4 16381:16384">
      <c r="A9" s="44" t="s">
        <v>205</v>
      </c>
      <c r="B9" s="45" t="s">
        <v>273</v>
      </c>
      <c r="C9" s="45" t="s">
        <v>274</v>
      </c>
      <c r="D9" s="32" t="s">
        <v>268</v>
      </c>
      <c r="XFA9"/>
      <c r="XFB9"/>
      <c r="XFC9"/>
      <c r="XFD9"/>
    </row>
    <row r="10" s="35" customFormat="1" ht="46.95" customHeight="1" spans="1:4 16381:16384">
      <c r="A10" s="44" t="s">
        <v>225</v>
      </c>
      <c r="B10" s="45" t="s">
        <v>275</v>
      </c>
      <c r="C10" s="46" t="s">
        <v>77</v>
      </c>
      <c r="D10" s="32"/>
      <c r="XFA10"/>
      <c r="XFB10"/>
      <c r="XFC10"/>
      <c r="XFD10"/>
    </row>
    <row r="11" s="35" customFormat="1" spans="1:4 16381:16384">
      <c r="A11" s="41" t="s">
        <v>12</v>
      </c>
      <c r="B11" s="42" t="s">
        <v>276</v>
      </c>
      <c r="C11" s="42"/>
      <c r="D11" s="40"/>
      <c r="XFA11"/>
      <c r="XFB11"/>
      <c r="XFC11"/>
      <c r="XFD11"/>
    </row>
    <row r="12" s="35" customFormat="1" spans="1:4 16381:16384">
      <c r="A12" s="43" t="s">
        <v>264</v>
      </c>
      <c r="B12" s="42" t="s">
        <v>277</v>
      </c>
      <c r="C12" s="42"/>
      <c r="D12" s="40"/>
      <c r="XFA12"/>
      <c r="XFB12"/>
      <c r="XFC12"/>
      <c r="XFD12"/>
    </row>
    <row r="13" s="35" customFormat="1" ht="30" customHeight="1" spans="1:4 16381:16384">
      <c r="A13" s="46" t="s">
        <v>205</v>
      </c>
      <c r="B13" s="47" t="s">
        <v>278</v>
      </c>
      <c r="C13" s="45" t="s">
        <v>279</v>
      </c>
      <c r="D13" s="48"/>
      <c r="XFA13"/>
      <c r="XFB13"/>
      <c r="XFC13"/>
      <c r="XFD13"/>
    </row>
    <row r="14" s="35" customFormat="1" ht="28.95" customHeight="1" spans="1:4 16381:16384">
      <c r="A14" s="46" t="s">
        <v>225</v>
      </c>
      <c r="B14" s="47" t="s">
        <v>280</v>
      </c>
      <c r="C14" s="45" t="s">
        <v>281</v>
      </c>
      <c r="D14" s="48"/>
      <c r="XFA14"/>
      <c r="XFB14"/>
      <c r="XFC14"/>
      <c r="XFD14"/>
    </row>
    <row r="15" s="35" customFormat="1" ht="28.95" customHeight="1" spans="1:4 16381:16384">
      <c r="A15" s="46" t="s">
        <v>230</v>
      </c>
      <c r="B15" s="47" t="s">
        <v>282</v>
      </c>
      <c r="C15" s="45" t="s">
        <v>283</v>
      </c>
      <c r="D15" s="48"/>
      <c r="XFA15"/>
      <c r="XFB15"/>
      <c r="XFC15"/>
      <c r="XFD15"/>
    </row>
    <row r="16" s="35" customFormat="1" ht="28.95" customHeight="1" spans="1:4 16381:16384">
      <c r="A16" s="46" t="s">
        <v>238</v>
      </c>
      <c r="B16" s="47" t="s">
        <v>284</v>
      </c>
      <c r="C16" s="45" t="s">
        <v>285</v>
      </c>
      <c r="D16" s="48"/>
      <c r="XFA16"/>
      <c r="XFB16"/>
      <c r="XFC16"/>
      <c r="XFD16"/>
    </row>
    <row r="17" s="35" customFormat="1" spans="1:4 16381:16384">
      <c r="A17" s="43" t="s">
        <v>271</v>
      </c>
      <c r="B17" s="42" t="s">
        <v>286</v>
      </c>
      <c r="C17" s="42"/>
      <c r="D17" s="40"/>
      <c r="XFA17"/>
      <c r="XFB17"/>
      <c r="XFC17"/>
      <c r="XFD17"/>
    </row>
    <row r="18" s="35" customFormat="1" ht="31.05" customHeight="1" spans="1:4 16381:16384">
      <c r="A18" s="46" t="s">
        <v>205</v>
      </c>
      <c r="B18" s="47" t="s">
        <v>286</v>
      </c>
      <c r="C18" s="45" t="s">
        <v>287</v>
      </c>
      <c r="D18" s="48"/>
      <c r="XFA18"/>
      <c r="XFB18"/>
      <c r="XFC18"/>
      <c r="XFD18"/>
    </row>
    <row r="19" s="35" customFormat="1" spans="1:4 16381:16384">
      <c r="A19" s="41" t="s">
        <v>22</v>
      </c>
      <c r="B19" s="42" t="s">
        <v>288</v>
      </c>
      <c r="C19" s="42"/>
      <c r="D19" s="40"/>
      <c r="XFA19"/>
      <c r="XFB19"/>
      <c r="XFC19"/>
      <c r="XFD19"/>
    </row>
    <row r="20" s="35" customFormat="1" spans="1:4 16381:16384">
      <c r="A20" s="43" t="s">
        <v>264</v>
      </c>
      <c r="B20" s="42" t="s">
        <v>289</v>
      </c>
      <c r="C20" s="42"/>
      <c r="D20" s="40"/>
      <c r="XFA20"/>
      <c r="XFB20"/>
      <c r="XFC20"/>
      <c r="XFD20"/>
    </row>
    <row r="21" s="35" customFormat="1" ht="45" customHeight="1" spans="1:4 16381:16384">
      <c r="A21" s="46">
        <v>1</v>
      </c>
      <c r="B21" s="31" t="s">
        <v>289</v>
      </c>
      <c r="C21" s="31" t="s">
        <v>290</v>
      </c>
      <c r="D21" s="40"/>
      <c r="XFA21"/>
      <c r="XFB21"/>
      <c r="XFC21"/>
      <c r="XFD21"/>
    </row>
    <row r="22" s="35" customFormat="1" spans="1:4 16381:16384">
      <c r="A22" s="43" t="s">
        <v>271</v>
      </c>
      <c r="B22" s="42" t="s">
        <v>291</v>
      </c>
      <c r="C22" s="42"/>
      <c r="D22" s="40"/>
      <c r="XFA22"/>
      <c r="XFB22"/>
      <c r="XFC22"/>
      <c r="XFD22"/>
    </row>
    <row r="23" s="35" customFormat="1" ht="30" customHeight="1" spans="1:4 16381:16384">
      <c r="A23" s="46">
        <v>1</v>
      </c>
      <c r="B23" s="45" t="s">
        <v>291</v>
      </c>
      <c r="C23" s="45" t="s">
        <v>292</v>
      </c>
      <c r="D23" s="40"/>
      <c r="XFA23"/>
      <c r="XFB23"/>
      <c r="XFC23"/>
      <c r="XFD23"/>
    </row>
    <row r="24" s="35" customFormat="1" ht="16.95" customHeight="1" spans="1:4 16381:16384">
      <c r="A24" s="41" t="s">
        <v>32</v>
      </c>
      <c r="B24" s="42" t="s">
        <v>293</v>
      </c>
      <c r="C24" s="42"/>
      <c r="D24" s="40"/>
      <c r="XFA24"/>
      <c r="XFB24"/>
      <c r="XFC24"/>
      <c r="XFD24"/>
    </row>
    <row r="25" s="35" customFormat="1" spans="1:4 16381:16384">
      <c r="A25" s="43" t="s">
        <v>264</v>
      </c>
      <c r="B25" s="42" t="s">
        <v>294</v>
      </c>
      <c r="C25" s="42"/>
      <c r="D25" s="40"/>
      <c r="XFA25"/>
      <c r="XFB25"/>
      <c r="XFC25"/>
      <c r="XFD25"/>
    </row>
    <row r="26" s="35" customFormat="1" ht="42" customHeight="1" spans="1:4 16381:16384">
      <c r="A26" s="46" t="s">
        <v>205</v>
      </c>
      <c r="B26" s="45" t="s">
        <v>294</v>
      </c>
      <c r="C26" s="45" t="s">
        <v>295</v>
      </c>
      <c r="D26" s="40"/>
      <c r="XFA26"/>
      <c r="XFB26"/>
      <c r="XFC26"/>
      <c r="XFD26"/>
    </row>
    <row r="27" s="35" customFormat="1" spans="1:4 16381:16384">
      <c r="A27" s="43" t="s">
        <v>271</v>
      </c>
      <c r="B27" s="42" t="s">
        <v>296</v>
      </c>
      <c r="C27" s="42"/>
      <c r="D27" s="40"/>
      <c r="XFA27"/>
      <c r="XFB27"/>
      <c r="XFC27"/>
      <c r="XFD27"/>
    </row>
    <row r="28" s="35" customFormat="1" ht="31.95" customHeight="1" spans="1:4 16381:16384">
      <c r="A28" s="44" t="s">
        <v>205</v>
      </c>
      <c r="B28" s="49" t="s">
        <v>296</v>
      </c>
      <c r="C28" s="45" t="s">
        <v>297</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G9" sqref="G9:G10"/>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31" customHeight="1" spans="1:16">
      <c r="A1" s="7" t="s">
        <v>1</v>
      </c>
      <c r="B1" s="7"/>
      <c r="C1" s="7"/>
      <c r="D1" s="7"/>
      <c r="E1" s="7"/>
      <c r="F1" s="7"/>
      <c r="G1" s="8"/>
      <c r="H1" s="7"/>
      <c r="I1" s="7"/>
      <c r="J1" s="7"/>
      <c r="K1" s="7"/>
      <c r="L1" s="9"/>
      <c r="M1" s="7"/>
      <c r="N1" s="7"/>
      <c r="O1" s="7"/>
      <c r="P1" s="7"/>
    </row>
    <row r="2" s="2" customFormat="1" ht="25" customHeight="1" spans="1:16">
      <c r="A2" s="10" t="s">
        <v>298</v>
      </c>
      <c r="B2" s="10"/>
      <c r="C2" s="10"/>
      <c r="D2" s="10"/>
      <c r="E2" s="10"/>
      <c r="F2" s="10"/>
      <c r="G2" s="11"/>
      <c r="H2" s="10"/>
      <c r="I2" s="10"/>
      <c r="J2" s="10"/>
      <c r="K2" s="10"/>
      <c r="L2" s="12"/>
      <c r="M2" s="10"/>
      <c r="N2" s="10"/>
      <c r="O2" s="10"/>
      <c r="P2" s="10"/>
    </row>
    <row r="3" s="2" customFormat="1" ht="25" customHeight="1" spans="1:16">
      <c r="A3" s="10"/>
      <c r="B3" s="10"/>
      <c r="C3" s="10"/>
      <c r="D3" s="10"/>
      <c r="E3" s="10"/>
      <c r="F3" s="10"/>
      <c r="G3" s="11"/>
      <c r="H3" s="10"/>
      <c r="I3" s="10"/>
      <c r="J3" s="10"/>
      <c r="K3" s="10"/>
      <c r="L3" s="12"/>
      <c r="M3" s="10"/>
      <c r="N3" s="10"/>
      <c r="O3" s="13" t="s">
        <v>299</v>
      </c>
      <c r="P3" s="13"/>
    </row>
    <row r="4" s="3" customFormat="1" ht="25" customHeight="1" spans="1:16">
      <c r="A4" s="14" t="s">
        <v>2</v>
      </c>
      <c r="B4" s="14" t="s">
        <v>61</v>
      </c>
      <c r="C4" s="14" t="s">
        <v>62</v>
      </c>
      <c r="D4" s="15" t="s">
        <v>63</v>
      </c>
      <c r="E4" s="15" t="s">
        <v>300</v>
      </c>
      <c r="F4" s="14" t="s">
        <v>301</v>
      </c>
      <c r="G4" s="14" t="s">
        <v>302</v>
      </c>
      <c r="H4" s="16" t="s">
        <v>303</v>
      </c>
      <c r="I4" s="17"/>
      <c r="J4" s="17"/>
      <c r="K4" s="18"/>
      <c r="L4" s="19" t="s">
        <v>304</v>
      </c>
      <c r="M4" s="20"/>
      <c r="N4" s="15" t="s">
        <v>305</v>
      </c>
      <c r="O4" s="15" t="s">
        <v>68</v>
      </c>
      <c r="P4" s="14" t="s">
        <v>69</v>
      </c>
    </row>
    <row r="5" s="3" customFormat="1" ht="25" customHeight="1" spans="1:16">
      <c r="A5" s="14"/>
      <c r="B5" s="14"/>
      <c r="C5" s="14"/>
      <c r="D5" s="21"/>
      <c r="E5" s="21"/>
      <c r="F5" s="14"/>
      <c r="G5" s="14"/>
      <c r="H5" s="14" t="s">
        <v>306</v>
      </c>
      <c r="I5" s="22" t="s">
        <v>307</v>
      </c>
      <c r="J5" s="23" t="s">
        <v>308</v>
      </c>
      <c r="K5" s="23" t="s">
        <v>309</v>
      </c>
      <c r="L5" s="24" t="s">
        <v>310</v>
      </c>
      <c r="M5" s="14" t="s">
        <v>311</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2" rangeCreator="" othersAccessPermission="edit"/>
  </rangeList>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工程量清单</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2026-07-07T10:26:26Z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